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105" windowWidth="27795" windowHeight="12600"/>
  </bookViews>
  <sheets>
    <sheet name="Improved Dynamic Study Plan" sheetId="4" r:id="rId1"/>
    <sheet name="Dynamic Springboard Study Plan" sheetId="1" r:id="rId2"/>
    <sheet name="Springboard Study Plan" sheetId="2" r:id="rId3"/>
  </sheets>
  <calcPr calcId="144525"/>
</workbook>
</file>

<file path=xl/calcChain.xml><?xml version="1.0" encoding="utf-8"?>
<calcChain xmlns="http://schemas.openxmlformats.org/spreadsheetml/2006/main">
  <c r="C56" i="1" l="1"/>
  <c r="P1" i="1"/>
  <c r="N1" i="1"/>
  <c r="C54" i="4"/>
  <c r="C53" i="4"/>
  <c r="C52" i="4"/>
  <c r="C51" i="4"/>
  <c r="C50" i="4"/>
  <c r="C33" i="4"/>
  <c r="C10" i="4"/>
  <c r="C3" i="4"/>
  <c r="D2" i="4"/>
  <c r="C2" i="4"/>
  <c r="C54" i="1"/>
  <c r="C53" i="1"/>
  <c r="C52" i="1"/>
  <c r="C51" i="1"/>
  <c r="C50" i="1"/>
  <c r="C33" i="1"/>
  <c r="G2" i="1"/>
  <c r="D2" i="1"/>
  <c r="C10" i="1"/>
  <c r="C3" i="1"/>
  <c r="C2" i="1"/>
  <c r="C56" i="4" l="1"/>
  <c r="K1" i="4" s="1"/>
  <c r="G3" i="1"/>
  <c r="G4" i="1" s="1"/>
  <c r="G5" i="1" s="1"/>
  <c r="G6" i="1" s="1"/>
  <c r="G7" i="1" s="1"/>
  <c r="G8" i="1" s="1"/>
  <c r="G9" i="1" s="1"/>
  <c r="G10" i="1" s="1"/>
  <c r="G11" i="1" s="1"/>
  <c r="G12" i="1" s="1"/>
  <c r="G13" i="1" s="1"/>
  <c r="G14" i="1" s="1"/>
  <c r="D3" i="1"/>
  <c r="D4" i="1" s="1"/>
  <c r="D5" i="1" s="1"/>
  <c r="D6" i="1" s="1"/>
  <c r="D7" i="1" s="1"/>
  <c r="D8" i="1" s="1"/>
  <c r="D9" i="1" s="1"/>
  <c r="D10" i="1" s="1"/>
  <c r="D11" i="1" s="1"/>
  <c r="D12" i="1" s="1"/>
  <c r="D13" i="1" s="1"/>
  <c r="E13" i="1" s="1"/>
  <c r="H13" i="1" l="1"/>
  <c r="H12" i="1"/>
  <c r="D14" i="1"/>
  <c r="D15" i="1" s="1"/>
  <c r="E3" i="1"/>
  <c r="E11" i="1"/>
  <c r="E12" i="1"/>
  <c r="G15" i="1"/>
  <c r="H14" i="1"/>
  <c r="E6" i="1"/>
  <c r="E7" i="1"/>
  <c r="E10" i="1"/>
  <c r="E5" i="1"/>
  <c r="E4" i="1"/>
  <c r="E8" i="1"/>
  <c r="E9" i="1"/>
  <c r="H3" i="1"/>
  <c r="D3" i="4" l="1"/>
  <c r="E14" i="1"/>
  <c r="E15" i="1"/>
  <c r="D16" i="1"/>
  <c r="H15" i="1"/>
  <c r="G16" i="1"/>
  <c r="H4" i="1"/>
  <c r="D4" i="4" l="1"/>
  <c r="E3" i="4"/>
  <c r="G17" i="1"/>
  <c r="H16" i="1"/>
  <c r="E16" i="1"/>
  <c r="D17" i="1"/>
  <c r="H5" i="1"/>
  <c r="D5" i="4" l="1"/>
  <c r="E4" i="4"/>
  <c r="G18" i="1"/>
  <c r="H17" i="1"/>
  <c r="D18" i="1"/>
  <c r="E17" i="1"/>
  <c r="H6" i="1"/>
  <c r="D6" i="4" l="1"/>
  <c r="E5" i="4"/>
  <c r="D19" i="1"/>
  <c r="E18" i="1"/>
  <c r="H18" i="1"/>
  <c r="G19" i="1"/>
  <c r="H7" i="1"/>
  <c r="D7" i="4" l="1"/>
  <c r="E6" i="4"/>
  <c r="H19" i="1"/>
  <c r="G20" i="1"/>
  <c r="E19" i="1"/>
  <c r="D20" i="1"/>
  <c r="H8" i="1"/>
  <c r="D8" i="4" l="1"/>
  <c r="E7" i="4"/>
  <c r="E20" i="1"/>
  <c r="D21" i="1"/>
  <c r="G21" i="1"/>
  <c r="H20" i="1"/>
  <c r="H9" i="1"/>
  <c r="D9" i="4" l="1"/>
  <c r="E8" i="4"/>
  <c r="H21" i="1"/>
  <c r="G22" i="1"/>
  <c r="D22" i="1"/>
  <c r="E21" i="1"/>
  <c r="H10" i="1"/>
  <c r="H11" i="1"/>
  <c r="E9" i="4" l="1"/>
  <c r="D10" i="4"/>
  <c r="D23" i="1"/>
  <c r="E22" i="1"/>
  <c r="G23" i="1"/>
  <c r="H22" i="1"/>
  <c r="E10" i="4" l="1"/>
  <c r="D11" i="4"/>
  <c r="H23" i="1"/>
  <c r="G24" i="1"/>
  <c r="E23" i="1"/>
  <c r="D24" i="1"/>
  <c r="D12" i="4" l="1"/>
  <c r="E11" i="4"/>
  <c r="E24" i="1"/>
  <c r="D25" i="1"/>
  <c r="H24" i="1"/>
  <c r="G25" i="1"/>
  <c r="E12" i="4" l="1"/>
  <c r="D13" i="4"/>
  <c r="H25" i="1"/>
  <c r="G26" i="1"/>
  <c r="E25" i="1"/>
  <c r="D26" i="1"/>
  <c r="D14" i="4" l="1"/>
  <c r="E13" i="4"/>
  <c r="E26" i="1"/>
  <c r="D27" i="1"/>
  <c r="H26" i="1"/>
  <c r="G27" i="1"/>
  <c r="E14" i="4" l="1"/>
  <c r="D15" i="4"/>
  <c r="E27" i="1"/>
  <c r="D28" i="1"/>
  <c r="H27" i="1"/>
  <c r="G28" i="1"/>
  <c r="D16" i="4" l="1"/>
  <c r="E15" i="4"/>
  <c r="G29" i="1"/>
  <c r="H28" i="1"/>
  <c r="D29" i="1"/>
  <c r="E28" i="1"/>
  <c r="D17" i="4" l="1"/>
  <c r="E16" i="4"/>
  <c r="E29" i="1"/>
  <c r="D30" i="1"/>
  <c r="G30" i="1"/>
  <c r="H29" i="1"/>
  <c r="D18" i="4" l="1"/>
  <c r="E17" i="4"/>
  <c r="G31" i="1"/>
  <c r="H30" i="1"/>
  <c r="E30" i="1"/>
  <c r="D31" i="1"/>
  <c r="D19" i="4" l="1"/>
  <c r="E18" i="4"/>
  <c r="D32" i="1"/>
  <c r="E31" i="1"/>
  <c r="H31" i="1"/>
  <c r="G32" i="1"/>
  <c r="E19" i="4" l="1"/>
  <c r="D20" i="4"/>
  <c r="H32" i="1"/>
  <c r="G33" i="1"/>
  <c r="E32" i="1"/>
  <c r="D33" i="1"/>
  <c r="E20" i="4" l="1"/>
  <c r="D21" i="4"/>
  <c r="D34" i="1"/>
  <c r="E33" i="1"/>
  <c r="G34" i="1"/>
  <c r="H33" i="1"/>
  <c r="D22" i="4" l="1"/>
  <c r="E21" i="4"/>
  <c r="G35" i="1"/>
  <c r="H34" i="1"/>
  <c r="D35" i="1"/>
  <c r="E34" i="1"/>
  <c r="E22" i="4" l="1"/>
  <c r="D23" i="4"/>
  <c r="E35" i="1"/>
  <c r="D36" i="1"/>
  <c r="H35" i="1"/>
  <c r="G36" i="1"/>
  <c r="D24" i="4" l="1"/>
  <c r="E23" i="4"/>
  <c r="G37" i="1"/>
  <c r="H36" i="1"/>
  <c r="D37" i="1"/>
  <c r="E36" i="1"/>
  <c r="D25" i="4" l="1"/>
  <c r="E24" i="4"/>
  <c r="D38" i="1"/>
  <c r="E37" i="1"/>
  <c r="H37" i="1"/>
  <c r="G38" i="1"/>
  <c r="E25" i="4" l="1"/>
  <c r="D26" i="4"/>
  <c r="G39" i="1"/>
  <c r="H38" i="1"/>
  <c r="D39" i="1"/>
  <c r="E38" i="1"/>
  <c r="D27" i="4" l="1"/>
  <c r="E26" i="4"/>
  <c r="D40" i="1"/>
  <c r="E39" i="1"/>
  <c r="H39" i="1"/>
  <c r="G40" i="1"/>
  <c r="D28" i="4" l="1"/>
  <c r="E27" i="4"/>
  <c r="G41" i="1"/>
  <c r="H40" i="1"/>
  <c r="D41" i="1"/>
  <c r="E40" i="1"/>
  <c r="D29" i="4" l="1"/>
  <c r="E28" i="4"/>
  <c r="E41" i="1"/>
  <c r="D42" i="1"/>
  <c r="H41" i="1"/>
  <c r="G42" i="1"/>
  <c r="D30" i="4" l="1"/>
  <c r="E29" i="4"/>
  <c r="G43" i="1"/>
  <c r="H42" i="1"/>
  <c r="D43" i="1"/>
  <c r="E42" i="1"/>
  <c r="D31" i="4" l="1"/>
  <c r="E30" i="4"/>
  <c r="D44" i="1"/>
  <c r="E43" i="1"/>
  <c r="G44" i="1"/>
  <c r="H43" i="1"/>
  <c r="E31" i="4" l="1"/>
  <c r="D32" i="4"/>
  <c r="G45" i="1"/>
  <c r="H44" i="1"/>
  <c r="D45" i="1"/>
  <c r="E44" i="1"/>
  <c r="D33" i="4" l="1"/>
  <c r="E32" i="4"/>
  <c r="D46" i="1"/>
  <c r="E45" i="1"/>
  <c r="G46" i="1"/>
  <c r="H45" i="1"/>
  <c r="E33" i="4" l="1"/>
  <c r="D34" i="4"/>
  <c r="G47" i="1"/>
  <c r="H46" i="1"/>
  <c r="E46" i="1"/>
  <c r="D47" i="1"/>
  <c r="D35" i="4" l="1"/>
  <c r="E34" i="4"/>
  <c r="D48" i="1"/>
  <c r="E47" i="1"/>
  <c r="G48" i="1"/>
  <c r="H47" i="1"/>
  <c r="D36" i="4" l="1"/>
  <c r="E35" i="4"/>
  <c r="G49" i="1"/>
  <c r="H48" i="1"/>
  <c r="D49" i="1"/>
  <c r="E48" i="1"/>
  <c r="E36" i="4" l="1"/>
  <c r="D37" i="4"/>
  <c r="D50" i="1"/>
  <c r="E49" i="1"/>
  <c r="H49" i="1"/>
  <c r="G50" i="1"/>
  <c r="D38" i="4" l="1"/>
  <c r="E37" i="4"/>
  <c r="G51" i="1"/>
  <c r="H50" i="1"/>
  <c r="E50" i="1"/>
  <c r="D51" i="1"/>
  <c r="D39" i="4" l="1"/>
  <c r="E38" i="4"/>
  <c r="E51" i="1"/>
  <c r="D52" i="1"/>
  <c r="H51" i="1"/>
  <c r="G52" i="1"/>
  <c r="D40" i="4" l="1"/>
  <c r="E39" i="4"/>
  <c r="E52" i="1"/>
  <c r="D53" i="1"/>
  <c r="H52" i="1"/>
  <c r="G53" i="1"/>
  <c r="D41" i="4" l="1"/>
  <c r="E40" i="4"/>
  <c r="H53" i="1"/>
  <c r="G54" i="1"/>
  <c r="H54" i="1" s="1"/>
  <c r="D54" i="1"/>
  <c r="E54" i="1" s="1"/>
  <c r="E53" i="1"/>
  <c r="D42" i="4" l="1"/>
  <c r="E41" i="4"/>
  <c r="E42" i="4" l="1"/>
  <c r="D43" i="4"/>
  <c r="E43" i="4" l="1"/>
  <c r="D44" i="4"/>
  <c r="E44" i="4" l="1"/>
  <c r="D45" i="4"/>
  <c r="D46" i="4" l="1"/>
  <c r="E45" i="4"/>
  <c r="D47" i="4" l="1"/>
  <c r="E46" i="4"/>
  <c r="D48" i="4" l="1"/>
  <c r="E47" i="4"/>
  <c r="D49" i="4" l="1"/>
  <c r="E48" i="4"/>
  <c r="E49" i="4" l="1"/>
  <c r="D50" i="4"/>
  <c r="D51" i="4" l="1"/>
  <c r="E50" i="4"/>
  <c r="E51" i="4" l="1"/>
  <c r="D52" i="4"/>
  <c r="D53" i="4" l="1"/>
  <c r="E52" i="4"/>
  <c r="D54" i="4" l="1"/>
  <c r="E54" i="4" s="1"/>
  <c r="E53" i="4"/>
</calcChain>
</file>

<file path=xl/comments1.xml><?xml version="1.0" encoding="utf-8"?>
<comments xmlns="http://schemas.openxmlformats.org/spreadsheetml/2006/main">
  <authors>
    <author>Brian Leip</author>
  </authors>
  <commentList>
    <comment ref="C5" authorId="0">
      <text>
        <r>
          <rPr>
            <b/>
            <sz val="9"/>
            <color indexed="81"/>
            <rFont val="Tahoma"/>
            <family val="2"/>
          </rPr>
          <t>Brian Leip:</t>
        </r>
        <r>
          <rPr>
            <sz val="9"/>
            <color indexed="81"/>
            <rFont val="Tahoma"/>
            <family val="2"/>
          </rPr>
          <t xml:space="preserve">
says 10 min but actually requires 2 * 4 hour courses in python</t>
        </r>
      </text>
    </comment>
  </commentList>
</comments>
</file>

<file path=xl/comments2.xml><?xml version="1.0" encoding="utf-8"?>
<comments xmlns="http://schemas.openxmlformats.org/spreadsheetml/2006/main">
  <authors>
    <author>Brian Leip</author>
  </authors>
  <commentList>
    <comment ref="N1" authorId="0">
      <text>
        <r>
          <rPr>
            <b/>
            <sz val="9"/>
            <color indexed="81"/>
            <rFont val="Tahoma"/>
            <family val="2"/>
          </rPr>
          <t>Brian Leip:</t>
        </r>
        <r>
          <rPr>
            <sz val="9"/>
            <color indexed="81"/>
            <rFont val="Tahoma"/>
            <family val="2"/>
          </rPr>
          <t xml:space="preserve">
matches springboard
</t>
        </r>
      </text>
    </comment>
    <comment ref="P1" authorId="0">
      <text>
        <r>
          <rPr>
            <b/>
            <sz val="9"/>
            <color indexed="81"/>
            <rFont val="Tahoma"/>
            <family val="2"/>
          </rPr>
          <t>Brian Leip:</t>
        </r>
        <r>
          <rPr>
            <sz val="9"/>
            <color indexed="81"/>
            <rFont val="Tahoma"/>
            <family val="2"/>
          </rPr>
          <t xml:space="preserve">
matches springboard</t>
        </r>
      </text>
    </comment>
    <comment ref="C5" authorId="0">
      <text>
        <r>
          <rPr>
            <b/>
            <sz val="9"/>
            <color indexed="81"/>
            <rFont val="Tahoma"/>
            <family val="2"/>
          </rPr>
          <t>Brian Leip:</t>
        </r>
        <r>
          <rPr>
            <sz val="9"/>
            <color indexed="81"/>
            <rFont val="Tahoma"/>
            <family val="2"/>
          </rPr>
          <t xml:space="preserve">
says 10 min but actually requires 2 * 4 hour courses in python</t>
        </r>
      </text>
    </comment>
  </commentList>
</comments>
</file>

<file path=xl/sharedStrings.xml><?xml version="1.0" encoding="utf-8"?>
<sst xmlns="http://schemas.openxmlformats.org/spreadsheetml/2006/main" count="202" uniqueCount="107">
  <si>
    <t>Description</t>
  </si>
  <si>
    <t>Hours</t>
  </si>
  <si>
    <t>Chapter / Unit</t>
  </si>
  <si>
    <t>Demystifying Data Science</t>
  </si>
  <si>
    <t>Start Thinking About Your Capstone Project</t>
  </si>
  <si>
    <t>Hours Per Week (Min):</t>
  </si>
  <si>
    <t>Hours Per Week (Max):</t>
  </si>
  <si>
    <t>Start Date:</t>
  </si>
  <si>
    <t>3.1.1</t>
  </si>
  <si>
    <t>Set Up Your DataCamp Account</t>
  </si>
  <si>
    <t>3.1.2</t>
  </si>
  <si>
    <t>Python Data Science Toolbox (Part 1)</t>
  </si>
  <si>
    <t>3.1.3</t>
  </si>
  <si>
    <t>Data Types for Data Science</t>
  </si>
  <si>
    <t>3.1.4</t>
  </si>
  <si>
    <t>Introduction to Data Visualization in Python</t>
  </si>
  <si>
    <t>Jupyter Notebook</t>
  </si>
  <si>
    <t>Git and Github</t>
  </si>
  <si>
    <t>Capstone Project Proposal</t>
  </si>
  <si>
    <t>Complete by (Min)</t>
  </si>
  <si>
    <t>Week # (Min)</t>
  </si>
  <si>
    <t>4.1.1</t>
  </si>
  <si>
    <t>Pandas Foundations</t>
  </si>
  <si>
    <t>4.1.2</t>
  </si>
  <si>
    <t>Manipulating DataFrames with Pandas</t>
  </si>
  <si>
    <t>4.1.3</t>
  </si>
  <si>
    <t>Merging DataFrames with Pandas</t>
  </si>
  <si>
    <t>4.1.4</t>
  </si>
  <si>
    <t>Cleaning Data in Python</t>
  </si>
  <si>
    <t>Python Data Science Toolbox (Part 2)</t>
  </si>
  <si>
    <t>Importing Data in Python (Part 1)</t>
  </si>
  <si>
    <t>Importing Data in Python (Part 2)</t>
  </si>
  <si>
    <t>Learn SQL with Mode Analytics</t>
  </si>
  <si>
    <t>Analytics Training with Mode Analytics</t>
  </si>
  <si>
    <t>Capstone Project - Data Wrangling</t>
  </si>
  <si>
    <t>Exploratory Data Analysis</t>
  </si>
  <si>
    <t>Storytelling and Effective Communication</t>
  </si>
  <si>
    <t>Effective Presentations</t>
  </si>
  <si>
    <t>Work on Your Data Story</t>
  </si>
  <si>
    <t>Statistical Thinking in Python (Part 1)</t>
  </si>
  <si>
    <t>Statistical Thinking in Python (Part 2)</t>
  </si>
  <si>
    <t>Human Body Temperature Using EDA</t>
  </si>
  <si>
    <t>Examine Racial Discrimination Using EDA</t>
  </si>
  <si>
    <t>Reduce Hospital Readmissions Using EDA</t>
  </si>
  <si>
    <t>Capstone Project - Inferential Statistics</t>
  </si>
  <si>
    <t>Bias and Regression</t>
  </si>
  <si>
    <t>Regression (continued)</t>
  </si>
  <si>
    <t>Supervised Learning with Scikit-Learn</t>
  </si>
  <si>
    <t>SVM and Evaluation</t>
  </si>
  <si>
    <t>Decision Trees and Random Forests</t>
  </si>
  <si>
    <t>Bayes Theorem and Bayesian Methods</t>
  </si>
  <si>
    <t>Best Practices in Supervised Learning</t>
  </si>
  <si>
    <t>Clustering</t>
  </si>
  <si>
    <t>Unsupervised Learning in Python</t>
  </si>
  <si>
    <t>Customer Segmentation Using Clustering</t>
  </si>
  <si>
    <t>Screenshots taken from:</t>
  </si>
  <si>
    <t>Dated:</t>
  </si>
  <si>
    <t>https://www.springboard.com/workshops/data-science-intensive/learn#/study-plan</t>
  </si>
  <si>
    <t>4.2.1</t>
  </si>
  <si>
    <t>4.2.2</t>
  </si>
  <si>
    <t>4.2.3</t>
  </si>
  <si>
    <t>4.2.4</t>
  </si>
  <si>
    <t>Work on JSON Based Data Exercies</t>
  </si>
  <si>
    <t>4.3.1</t>
  </si>
  <si>
    <t>4.3.2</t>
  </si>
  <si>
    <t>4.3.3</t>
  </si>
  <si>
    <t>Overview of NoSQL Databases</t>
  </si>
  <si>
    <t>4.3.4</t>
  </si>
  <si>
    <t>Getting started with Intermediate Data Science: Python</t>
  </si>
  <si>
    <t>5.1.1</t>
  </si>
  <si>
    <t>5.1.2</t>
  </si>
  <si>
    <t>5.1.3</t>
  </si>
  <si>
    <t>6.1.1</t>
  </si>
  <si>
    <t>6.1.2</t>
  </si>
  <si>
    <t>6.2.1</t>
  </si>
  <si>
    <t>6.2.2</t>
  </si>
  <si>
    <t>6.2.3</t>
  </si>
  <si>
    <t>A/B Testing</t>
  </si>
  <si>
    <t>Capstone Project - Milestone Report</t>
  </si>
  <si>
    <t>8.1.1</t>
  </si>
  <si>
    <t>8.1.2</t>
  </si>
  <si>
    <t>8.1.3</t>
  </si>
  <si>
    <t>Classification, kNN, Cross-validation, Dim…</t>
  </si>
  <si>
    <t>8.1.4</t>
  </si>
  <si>
    <t>8.1.5</t>
  </si>
  <si>
    <t>Linear Regression Using Boston Housing</t>
  </si>
  <si>
    <t>8.1.6</t>
  </si>
  <si>
    <t>Heights and Weights Using Logistic Regr…</t>
  </si>
  <si>
    <t>8.2.1</t>
  </si>
  <si>
    <t>8.2.2</t>
  </si>
  <si>
    <t>8.3.1</t>
  </si>
  <si>
    <t>8.3.2</t>
  </si>
  <si>
    <t>Predicting Movie Ratings from Reviews ..</t>
  </si>
  <si>
    <t>8.5.1</t>
  </si>
  <si>
    <t>8.5.2</t>
  </si>
  <si>
    <t>8.5.3</t>
  </si>
  <si>
    <t>Capstone Project - Final 1</t>
  </si>
  <si>
    <t>Capstone Project - Final 2</t>
  </si>
  <si>
    <t>Capstone Project - Final 3</t>
  </si>
  <si>
    <t>Capstone Project - Final 4</t>
  </si>
  <si>
    <t>Capstone Project - Final 5</t>
  </si>
  <si>
    <t>Target # of months to complete course:</t>
  </si>
  <si>
    <t>Hours Per Week (avg):</t>
  </si>
  <si>
    <t>Complete by</t>
  </si>
  <si>
    <t>Week #</t>
  </si>
  <si>
    <t>Complete by (Max)</t>
  </si>
  <si>
    <t>Week # (Max)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</si>
</sst>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1" formatCode="0.0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</fills>
  <borders count="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40">
    <xf numFmtId="0" fontId="0" fillId="0" borderId="0" xfId="0"/>
    <xf numFmtId="2" fontId="0" fillId="0" borderId="0" xfId="0" applyNumberFormat="1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14" fontId="0" fillId="0" borderId="0" xfId="0" applyNumberFormat="1"/>
    <xf numFmtId="14" fontId="0" fillId="0" borderId="0" xfId="0" applyNumberFormat="1" applyAlignment="1">
      <alignment horizontal="center"/>
    </xf>
    <xf numFmtId="1" fontId="0" fillId="0" borderId="0" xfId="0" applyNumberFormat="1" applyAlignment="1">
      <alignment horizontal="center"/>
    </xf>
    <xf numFmtId="0" fontId="1" fillId="0" borderId="1" xfId="0" applyFont="1" applyBorder="1" applyAlignment="1">
      <alignment horizontal="left" wrapText="1"/>
    </xf>
    <xf numFmtId="0" fontId="1" fillId="2" borderId="2" xfId="0" applyFont="1" applyFill="1" applyBorder="1" applyAlignment="1">
      <alignment horizontal="center"/>
    </xf>
    <xf numFmtId="0" fontId="1" fillId="0" borderId="2" xfId="0" applyFont="1" applyBorder="1" applyAlignment="1">
      <alignment horizontal="left" wrapText="1"/>
    </xf>
    <xf numFmtId="14" fontId="1" fillId="2" borderId="3" xfId="0" applyNumberFormat="1" applyFont="1" applyFill="1" applyBorder="1" applyAlignment="1">
      <alignment horizontal="center"/>
    </xf>
    <xf numFmtId="18" fontId="0" fillId="0" borderId="0" xfId="0" applyNumberFormat="1"/>
    <xf numFmtId="0" fontId="4" fillId="0" borderId="0" xfId="0" applyFont="1"/>
    <xf numFmtId="0" fontId="5" fillId="0" borderId="0" xfId="1"/>
    <xf numFmtId="0" fontId="1" fillId="2" borderId="3" xfId="0" applyFont="1" applyFill="1" applyBorder="1" applyAlignment="1">
      <alignment horizontal="center"/>
    </xf>
    <xf numFmtId="0" fontId="1" fillId="0" borderId="1" xfId="0" applyFont="1" applyBorder="1" applyAlignment="1">
      <alignment horizontal="center" wrapText="1"/>
    </xf>
    <xf numFmtId="0" fontId="0" fillId="0" borderId="4" xfId="0" applyBorder="1" applyAlignment="1">
      <alignment horizontal="center"/>
    </xf>
    <xf numFmtId="0" fontId="0" fillId="0" borderId="4" xfId="0" applyBorder="1"/>
    <xf numFmtId="2" fontId="0" fillId="0" borderId="4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" fontId="0" fillId="0" borderId="4" xfId="0" applyNumberFormat="1" applyBorder="1" applyAlignment="1">
      <alignment horizontal="center"/>
    </xf>
    <xf numFmtId="2" fontId="0" fillId="3" borderId="4" xfId="0" applyNumberFormat="1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5" xfId="0" applyBorder="1"/>
    <xf numFmtId="2" fontId="0" fillId="0" borderId="5" xfId="0" applyNumberFormat="1" applyBorder="1" applyAlignment="1">
      <alignment horizontal="center"/>
    </xf>
    <xf numFmtId="14" fontId="0" fillId="0" borderId="5" xfId="0" applyNumberFormat="1" applyBorder="1" applyAlignment="1">
      <alignment horizontal="center"/>
    </xf>
    <xf numFmtId="1" fontId="0" fillId="0" borderId="5" xfId="0" applyNumberFormat="1" applyBorder="1" applyAlignment="1">
      <alignment horizontal="center"/>
    </xf>
    <xf numFmtId="0" fontId="6" fillId="4" borderId="1" xfId="0" applyFont="1" applyFill="1" applyBorder="1" applyAlignment="1">
      <alignment horizontal="center" wrapText="1"/>
    </xf>
    <xf numFmtId="0" fontId="6" fillId="4" borderId="2" xfId="0" applyFont="1" applyFill="1" applyBorder="1" applyAlignment="1">
      <alignment horizontal="center"/>
    </xf>
    <xf numFmtId="2" fontId="6" fillId="4" borderId="2" xfId="0" applyNumberFormat="1" applyFont="1" applyFill="1" applyBorder="1" applyAlignment="1">
      <alignment horizontal="center"/>
    </xf>
    <xf numFmtId="14" fontId="6" fillId="4" borderId="2" xfId="0" applyNumberFormat="1" applyFont="1" applyFill="1" applyBorder="1" applyAlignment="1">
      <alignment horizontal="center" wrapText="1"/>
    </xf>
    <xf numFmtId="1" fontId="6" fillId="4" borderId="2" xfId="0" applyNumberFormat="1" applyFont="1" applyFill="1" applyBorder="1" applyAlignment="1">
      <alignment horizontal="center" wrapText="1"/>
    </xf>
    <xf numFmtId="1" fontId="6" fillId="4" borderId="3" xfId="0" applyNumberFormat="1" applyFont="1" applyFill="1" applyBorder="1" applyAlignment="1">
      <alignment horizontal="center" wrapText="1"/>
    </xf>
    <xf numFmtId="0" fontId="6" fillId="5" borderId="2" xfId="0" applyFont="1" applyFill="1" applyBorder="1" applyAlignment="1">
      <alignment horizontal="center"/>
    </xf>
    <xf numFmtId="0" fontId="0" fillId="5" borderId="5" xfId="0" applyFill="1" applyBorder="1"/>
    <xf numFmtId="0" fontId="0" fillId="5" borderId="4" xfId="0" applyFill="1" applyBorder="1"/>
    <xf numFmtId="0" fontId="0" fillId="5" borderId="0" xfId="0" applyFill="1"/>
    <xf numFmtId="171" fontId="1" fillId="2" borderId="2" xfId="0" applyNumberFormat="1" applyFont="1" applyFill="1" applyBorder="1" applyAlignment="1">
      <alignment horizontal="center"/>
    </xf>
    <xf numFmtId="0" fontId="1" fillId="0" borderId="2" xfId="0" applyFont="1" applyBorder="1" applyAlignment="1">
      <alignment horizontal="center" wrapText="1"/>
    </xf>
    <xf numFmtId="2" fontId="1" fillId="0" borderId="6" xfId="0" applyNumberFormat="1" applyFont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570515</xdr:colOff>
      <xdr:row>41</xdr:row>
      <xdr:rowOff>56167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85715" cy="7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371475</xdr:colOff>
      <xdr:row>41</xdr:row>
      <xdr:rowOff>85725</xdr:rowOff>
    </xdr:from>
    <xdr:to>
      <xdr:col>12</xdr:col>
      <xdr:colOff>589609</xdr:colOff>
      <xdr:row>83</xdr:row>
      <xdr:rowOff>141868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475" y="7896225"/>
          <a:ext cx="7533334" cy="8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333375</xdr:colOff>
      <xdr:row>83</xdr:row>
      <xdr:rowOff>152400</xdr:rowOff>
    </xdr:from>
    <xdr:to>
      <xdr:col>12</xdr:col>
      <xdr:colOff>599128</xdr:colOff>
      <xdr:row>125</xdr:row>
      <xdr:rowOff>151401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3375" y="15963900"/>
          <a:ext cx="7580953" cy="8000001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125</xdr:row>
      <xdr:rowOff>142875</xdr:rowOff>
    </xdr:from>
    <xdr:to>
      <xdr:col>13</xdr:col>
      <xdr:colOff>75237</xdr:colOff>
      <xdr:row>167</xdr:row>
      <xdr:rowOff>160923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5275" y="23955375"/>
          <a:ext cx="7704762" cy="8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167</xdr:row>
      <xdr:rowOff>161925</xdr:rowOff>
    </xdr:from>
    <xdr:to>
      <xdr:col>12</xdr:col>
      <xdr:colOff>589602</xdr:colOff>
      <xdr:row>207</xdr:row>
      <xdr:rowOff>141926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4325" y="31975425"/>
          <a:ext cx="7590477" cy="7600001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333375</xdr:colOff>
      <xdr:row>207</xdr:row>
      <xdr:rowOff>142875</xdr:rowOff>
    </xdr:from>
    <xdr:to>
      <xdr:col>13</xdr:col>
      <xdr:colOff>103814</xdr:colOff>
      <xdr:row>246</xdr:row>
      <xdr:rowOff>18137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3375" y="39576375"/>
          <a:ext cx="7695239" cy="73047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springboard.com/workshops/data-science-intensive/lear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M57"/>
  <sheetViews>
    <sheetView showGridLines="0" tabSelected="1" workbookViewId="0">
      <pane ySplit="1" topLeftCell="A2" activePane="bottomLeft" state="frozen"/>
      <selection pane="bottomLeft" activeCell="A2" sqref="A2"/>
    </sheetView>
  </sheetViews>
  <sheetFormatPr defaultRowHeight="15" x14ac:dyDescent="0.25"/>
  <cols>
    <col min="1" max="1" width="8.85546875" style="3" customWidth="1"/>
    <col min="2" max="2" width="51.140625" bestFit="1" customWidth="1"/>
    <col min="3" max="3" width="6.7109375" style="1" bestFit="1" customWidth="1"/>
    <col min="4" max="4" width="10.7109375" style="5" customWidth="1"/>
    <col min="5" max="5" width="7.7109375" style="6" bestFit="1" customWidth="1"/>
    <col min="6" max="6" width="8" customWidth="1"/>
    <col min="7" max="7" width="17.7109375" customWidth="1"/>
    <col min="10" max="10" width="12.28515625" customWidth="1"/>
    <col min="11" max="11" width="5.28515625" customWidth="1"/>
    <col min="12" max="12" width="12.28515625" customWidth="1"/>
    <col min="13" max="13" width="9.7109375" bestFit="1" customWidth="1"/>
  </cols>
  <sheetData>
    <row r="1" spans="1:13" s="2" customFormat="1" ht="45.75" thickBot="1" x14ac:dyDescent="0.3">
      <c r="A1" s="27" t="s">
        <v>2</v>
      </c>
      <c r="B1" s="28" t="s">
        <v>0</v>
      </c>
      <c r="C1" s="29" t="s">
        <v>1</v>
      </c>
      <c r="D1" s="30" t="s">
        <v>103</v>
      </c>
      <c r="E1" s="32" t="s">
        <v>104</v>
      </c>
      <c r="G1" s="7" t="s">
        <v>101</v>
      </c>
      <c r="H1" s="14">
        <v>4.25</v>
      </c>
      <c r="I1"/>
      <c r="J1" s="15" t="s">
        <v>102</v>
      </c>
      <c r="K1" s="37">
        <f>$C$56/(H1*30/7)</f>
        <v>11.369281045751633</v>
      </c>
      <c r="L1" s="38" t="s">
        <v>7</v>
      </c>
      <c r="M1" s="10">
        <v>43102</v>
      </c>
    </row>
    <row r="2" spans="1:13" x14ac:dyDescent="0.25">
      <c r="A2" s="22">
        <v>1</v>
      </c>
      <c r="B2" s="23" t="s">
        <v>68</v>
      </c>
      <c r="C2" s="24">
        <f>5/60</f>
        <v>8.3333333333333329E-2</v>
      </c>
      <c r="D2" s="25">
        <f>$M1</f>
        <v>43102</v>
      </c>
      <c r="E2" s="26">
        <v>1</v>
      </c>
    </row>
    <row r="3" spans="1:13" x14ac:dyDescent="0.25">
      <c r="A3" s="16">
        <v>2.1</v>
      </c>
      <c r="B3" s="17" t="s">
        <v>3</v>
      </c>
      <c r="C3" s="18">
        <f>40/60</f>
        <v>0.66666666666666663</v>
      </c>
      <c r="D3" s="19">
        <f>D2+($C3*7/K$1)</f>
        <v>43102.410462776657</v>
      </c>
      <c r="E3" s="20">
        <f>ROUNDDOWN((D3-$M$1)/7, 0)+1</f>
        <v>1</v>
      </c>
    </row>
    <row r="4" spans="1:13" x14ac:dyDescent="0.25">
      <c r="A4" s="16">
        <v>2.2000000000000002</v>
      </c>
      <c r="B4" s="17" t="s">
        <v>4</v>
      </c>
      <c r="C4" s="18">
        <v>1.5</v>
      </c>
      <c r="D4" s="19">
        <f>D3+($C4*7/K$1)</f>
        <v>43103.334004024146</v>
      </c>
      <c r="E4" s="20">
        <f>ROUNDDOWN((D4-$M$1)/7, 0)+1</f>
        <v>1</v>
      </c>
    </row>
    <row r="5" spans="1:13" x14ac:dyDescent="0.25">
      <c r="A5" s="16" t="s">
        <v>8</v>
      </c>
      <c r="B5" s="17" t="s">
        <v>9</v>
      </c>
      <c r="C5" s="21">
        <v>8</v>
      </c>
      <c r="D5" s="19">
        <f>D4+($C5*7/K$1)</f>
        <v>43108.259557344063</v>
      </c>
      <c r="E5" s="20">
        <f>ROUNDDOWN((D5-$M$1)/7, 0)+1</f>
        <v>1</v>
      </c>
    </row>
    <row r="6" spans="1:13" x14ac:dyDescent="0.25">
      <c r="A6" s="16" t="s">
        <v>10</v>
      </c>
      <c r="B6" s="17" t="s">
        <v>11</v>
      </c>
      <c r="C6" s="18">
        <v>5</v>
      </c>
      <c r="D6" s="19">
        <f>D5+($C6*7/K$1)</f>
        <v>43111.338028169012</v>
      </c>
      <c r="E6" s="20">
        <f>ROUNDDOWN((D6-$M$1)/7, 0)+1</f>
        <v>2</v>
      </c>
    </row>
    <row r="7" spans="1:13" x14ac:dyDescent="0.25">
      <c r="A7" s="16" t="s">
        <v>12</v>
      </c>
      <c r="B7" s="17" t="s">
        <v>13</v>
      </c>
      <c r="C7" s="18">
        <v>6</v>
      </c>
      <c r="D7" s="19">
        <f>D6+($C7*7/K$1)</f>
        <v>43115.03219315895</v>
      </c>
      <c r="E7" s="20">
        <f>ROUNDDOWN((D7-$M$1)/7, 0)+1</f>
        <v>2</v>
      </c>
    </row>
    <row r="8" spans="1:13" x14ac:dyDescent="0.25">
      <c r="A8" s="16" t="s">
        <v>14</v>
      </c>
      <c r="B8" s="17" t="s">
        <v>15</v>
      </c>
      <c r="C8" s="18">
        <v>6</v>
      </c>
      <c r="D8" s="19">
        <f>D7+($C8*7/K$1)</f>
        <v>43118.726358148888</v>
      </c>
      <c r="E8" s="20">
        <f>ROUNDDOWN((D8-$M$1)/7, 0)+1</f>
        <v>3</v>
      </c>
    </row>
    <row r="9" spans="1:13" x14ac:dyDescent="0.25">
      <c r="A9" s="16">
        <v>3.2</v>
      </c>
      <c r="B9" s="17" t="s">
        <v>16</v>
      </c>
      <c r="C9" s="18">
        <v>1</v>
      </c>
      <c r="D9" s="19">
        <f>D8+($C9*7/K$1)</f>
        <v>43119.342052313878</v>
      </c>
      <c r="E9" s="20">
        <f>ROUNDDOWN((D9-$M$1)/7, 0)+1</f>
        <v>3</v>
      </c>
    </row>
    <row r="10" spans="1:13" x14ac:dyDescent="0.25">
      <c r="A10" s="16">
        <v>3.3</v>
      </c>
      <c r="B10" s="17" t="s">
        <v>17</v>
      </c>
      <c r="C10" s="18">
        <f>2+(5/60)</f>
        <v>2.0833333333333335</v>
      </c>
      <c r="D10" s="19">
        <f>D9+($C10*7/K$1)</f>
        <v>43120.62474849094</v>
      </c>
      <c r="E10" s="20">
        <f>ROUNDDOWN((D10-$M$1)/7, 0)+1</f>
        <v>3</v>
      </c>
    </row>
    <row r="11" spans="1:13" x14ac:dyDescent="0.25">
      <c r="A11" s="16">
        <v>3.4</v>
      </c>
      <c r="B11" s="17" t="s">
        <v>18</v>
      </c>
      <c r="C11" s="18">
        <v>1</v>
      </c>
      <c r="D11" s="19">
        <f>D10+($C11*7/K$1)</f>
        <v>43121.24044265593</v>
      </c>
      <c r="E11" s="20">
        <f>ROUNDDOWN((D11-$M$1)/7, 0)+1</f>
        <v>3</v>
      </c>
    </row>
    <row r="12" spans="1:13" x14ac:dyDescent="0.25">
      <c r="A12" s="16" t="s">
        <v>21</v>
      </c>
      <c r="B12" s="17" t="s">
        <v>22</v>
      </c>
      <c r="C12" s="18">
        <v>6</v>
      </c>
      <c r="D12" s="19">
        <f>D11+($C12*7/K$1)</f>
        <v>43124.934607645868</v>
      </c>
      <c r="E12" s="20">
        <f>ROUNDDOWN((D12-$M$1)/7, 0)+1</f>
        <v>4</v>
      </c>
    </row>
    <row r="13" spans="1:13" x14ac:dyDescent="0.25">
      <c r="A13" s="16" t="s">
        <v>23</v>
      </c>
      <c r="B13" s="17" t="s">
        <v>24</v>
      </c>
      <c r="C13" s="18">
        <v>6</v>
      </c>
      <c r="D13" s="19">
        <f>D12+($C13*7/K$1)</f>
        <v>43128.628772635806</v>
      </c>
      <c r="E13" s="20">
        <f>ROUNDDOWN((D13-$M$1)/7, 0)+1</f>
        <v>4</v>
      </c>
    </row>
    <row r="14" spans="1:13" x14ac:dyDescent="0.25">
      <c r="A14" s="16" t="s">
        <v>25</v>
      </c>
      <c r="B14" s="17" t="s">
        <v>26</v>
      </c>
      <c r="C14" s="18">
        <v>6</v>
      </c>
      <c r="D14" s="19">
        <f>D13+($C14*7/K$1)</f>
        <v>43132.322937625744</v>
      </c>
      <c r="E14" s="20">
        <f>ROUNDDOWN((D14-$M$1)/7, 0)+1</f>
        <v>5</v>
      </c>
    </row>
    <row r="15" spans="1:13" x14ac:dyDescent="0.25">
      <c r="A15" s="16" t="s">
        <v>27</v>
      </c>
      <c r="B15" s="17" t="s">
        <v>28</v>
      </c>
      <c r="C15" s="18">
        <v>6</v>
      </c>
      <c r="D15" s="19">
        <f>D14+($C15*7/K$1)</f>
        <v>43136.017102615682</v>
      </c>
      <c r="E15" s="20">
        <f>ROUNDDOWN((D15-$M$1)/7, 0)+1</f>
        <v>5</v>
      </c>
    </row>
    <row r="16" spans="1:13" x14ac:dyDescent="0.25">
      <c r="A16" s="16" t="s">
        <v>58</v>
      </c>
      <c r="B16" s="17" t="s">
        <v>29</v>
      </c>
      <c r="C16" s="18">
        <v>6</v>
      </c>
      <c r="D16" s="19">
        <f>D15+($C16*7/K$1)</f>
        <v>43139.71126760562</v>
      </c>
      <c r="E16" s="20">
        <f>ROUNDDOWN((D16-$M$1)/7, 0)+1</f>
        <v>6</v>
      </c>
    </row>
    <row r="17" spans="1:5" x14ac:dyDescent="0.25">
      <c r="A17" s="16" t="s">
        <v>59</v>
      </c>
      <c r="B17" s="17" t="s">
        <v>30</v>
      </c>
      <c r="C17" s="18">
        <v>5</v>
      </c>
      <c r="D17" s="19">
        <f>D16+($C17*7/K$1)</f>
        <v>43142.789738430569</v>
      </c>
      <c r="E17" s="20">
        <f>ROUNDDOWN((D17-$M$1)/7, 0)+1</f>
        <v>6</v>
      </c>
    </row>
    <row r="18" spans="1:5" x14ac:dyDescent="0.25">
      <c r="A18" s="16" t="s">
        <v>60</v>
      </c>
      <c r="B18" s="17" t="s">
        <v>31</v>
      </c>
      <c r="C18" s="18">
        <v>3</v>
      </c>
      <c r="D18" s="19">
        <f>D17+($C18*7/K$1)</f>
        <v>43144.636820925538</v>
      </c>
      <c r="E18" s="20">
        <f>ROUNDDOWN((D18-$M$1)/7, 0)+1</f>
        <v>7</v>
      </c>
    </row>
    <row r="19" spans="1:5" x14ac:dyDescent="0.25">
      <c r="A19" s="16" t="s">
        <v>61</v>
      </c>
      <c r="B19" s="17" t="s">
        <v>62</v>
      </c>
      <c r="C19" s="18">
        <v>1.5</v>
      </c>
      <c r="D19" s="19">
        <f>D18+($C19*7/K$1)</f>
        <v>43145.560362173026</v>
      </c>
      <c r="E19" s="20">
        <f>ROUNDDOWN((D19-$M$1)/7, 0)+1</f>
        <v>7</v>
      </c>
    </row>
    <row r="20" spans="1:5" x14ac:dyDescent="0.25">
      <c r="A20" s="16" t="s">
        <v>63</v>
      </c>
      <c r="B20" s="17" t="s">
        <v>32</v>
      </c>
      <c r="C20" s="18">
        <v>6</v>
      </c>
      <c r="D20" s="19">
        <f>D19+($C20*7/K$1)</f>
        <v>43149.254527162964</v>
      </c>
      <c r="E20" s="20">
        <f>ROUNDDOWN((D20-$M$1)/7, 0)+1</f>
        <v>7</v>
      </c>
    </row>
    <row r="21" spans="1:5" x14ac:dyDescent="0.25">
      <c r="A21" s="16" t="s">
        <v>64</v>
      </c>
      <c r="B21" s="17" t="s">
        <v>33</v>
      </c>
      <c r="C21" s="18">
        <v>4</v>
      </c>
      <c r="D21" s="19">
        <f>D20+($C21*7/K$1)</f>
        <v>43151.717303822923</v>
      </c>
      <c r="E21" s="20">
        <f>ROUNDDOWN((D21-$M$1)/7, 0)+1</f>
        <v>8</v>
      </c>
    </row>
    <row r="22" spans="1:5" x14ac:dyDescent="0.25">
      <c r="A22" s="16" t="s">
        <v>65</v>
      </c>
      <c r="B22" s="17" t="s">
        <v>66</v>
      </c>
      <c r="C22" s="18">
        <v>0.5</v>
      </c>
      <c r="D22" s="19">
        <f>D21+($C22*7/K$1)</f>
        <v>43152.025150905421</v>
      </c>
      <c r="E22" s="20">
        <f>ROUNDDOWN((D22-$M$1)/7, 0)+1</f>
        <v>8</v>
      </c>
    </row>
    <row r="23" spans="1:5" x14ac:dyDescent="0.25">
      <c r="A23" s="16" t="s">
        <v>67</v>
      </c>
      <c r="B23" s="17" t="s">
        <v>34</v>
      </c>
      <c r="C23" s="18">
        <v>3</v>
      </c>
      <c r="D23" s="19">
        <f>D22+($C23*7/K$1)</f>
        <v>43153.872233400391</v>
      </c>
      <c r="E23" s="20">
        <f>ROUNDDOWN((D23-$M$1)/7, 0)+1</f>
        <v>8</v>
      </c>
    </row>
    <row r="24" spans="1:5" x14ac:dyDescent="0.25">
      <c r="A24" s="16" t="s">
        <v>69</v>
      </c>
      <c r="B24" s="17" t="s">
        <v>35</v>
      </c>
      <c r="C24" s="18">
        <v>2</v>
      </c>
      <c r="D24" s="19">
        <f>D23+($C24*7/K$1)</f>
        <v>43155.10362173037</v>
      </c>
      <c r="E24" s="20">
        <f>ROUNDDOWN((D24-$M$1)/7, 0)+1</f>
        <v>8</v>
      </c>
    </row>
    <row r="25" spans="1:5" x14ac:dyDescent="0.25">
      <c r="A25" s="16" t="s">
        <v>70</v>
      </c>
      <c r="B25" s="17" t="s">
        <v>36</v>
      </c>
      <c r="C25" s="18">
        <v>2</v>
      </c>
      <c r="D25" s="19">
        <f>D24+($C25*7/K$1)</f>
        <v>43156.335010060349</v>
      </c>
      <c r="E25" s="20">
        <f>ROUNDDOWN((D25-$M$1)/7, 0)+1</f>
        <v>8</v>
      </c>
    </row>
    <row r="26" spans="1:5" x14ac:dyDescent="0.25">
      <c r="A26" s="16" t="s">
        <v>71</v>
      </c>
      <c r="B26" s="17" t="s">
        <v>37</v>
      </c>
      <c r="C26" s="18">
        <v>2</v>
      </c>
      <c r="D26" s="19">
        <f>D25+($C26*7/K$1)</f>
        <v>43157.566398390329</v>
      </c>
      <c r="E26" s="20">
        <f>ROUNDDOWN((D26-$M$1)/7, 0)+1</f>
        <v>8</v>
      </c>
    </row>
    <row r="27" spans="1:5" x14ac:dyDescent="0.25">
      <c r="A27" s="16">
        <v>5.2</v>
      </c>
      <c r="B27" s="17" t="s">
        <v>38</v>
      </c>
      <c r="C27" s="18">
        <v>10</v>
      </c>
      <c r="D27" s="19">
        <f>D26+($C27*7/K$1)</f>
        <v>43163.723340040226</v>
      </c>
      <c r="E27" s="20">
        <f>ROUNDDOWN((D27-$M$1)/7, 0)+1</f>
        <v>9</v>
      </c>
    </row>
    <row r="28" spans="1:5" x14ac:dyDescent="0.25">
      <c r="A28" s="16" t="s">
        <v>72</v>
      </c>
      <c r="B28" s="17" t="s">
        <v>39</v>
      </c>
      <c r="C28" s="18">
        <v>5</v>
      </c>
      <c r="D28" s="19">
        <f>D27+($C28*7/K$1)</f>
        <v>43166.801810865174</v>
      </c>
      <c r="E28" s="20">
        <f>ROUNDDOWN((D28-$M$1)/7, 0)+1</f>
        <v>10</v>
      </c>
    </row>
    <row r="29" spans="1:5" x14ac:dyDescent="0.25">
      <c r="A29" s="16" t="s">
        <v>73</v>
      </c>
      <c r="B29" s="17" t="s">
        <v>40</v>
      </c>
      <c r="C29" s="18">
        <v>6</v>
      </c>
      <c r="D29" s="19">
        <f>D28+($C29*7/K$1)</f>
        <v>43170.495975855112</v>
      </c>
      <c r="E29" s="20">
        <f>ROUNDDOWN((D29-$M$1)/7, 0)+1</f>
        <v>10</v>
      </c>
    </row>
    <row r="30" spans="1:5" x14ac:dyDescent="0.25">
      <c r="A30" s="16" t="s">
        <v>74</v>
      </c>
      <c r="B30" s="17" t="s">
        <v>41</v>
      </c>
      <c r="C30" s="18">
        <v>1.5</v>
      </c>
      <c r="D30" s="19">
        <f>D29+($C30*7/K$1)</f>
        <v>43171.4195171026</v>
      </c>
      <c r="E30" s="20">
        <f>ROUNDDOWN((D30-$M$1)/7, 0)+1</f>
        <v>10</v>
      </c>
    </row>
    <row r="31" spans="1:5" x14ac:dyDescent="0.25">
      <c r="A31" s="16" t="s">
        <v>75</v>
      </c>
      <c r="B31" s="17" t="s">
        <v>42</v>
      </c>
      <c r="C31" s="18">
        <v>1</v>
      </c>
      <c r="D31" s="19">
        <f>D30+($C31*7/K$1)</f>
        <v>43172.03521126759</v>
      </c>
      <c r="E31" s="20">
        <f>ROUNDDOWN((D31-$M$1)/7, 0)+1</f>
        <v>11</v>
      </c>
    </row>
    <row r="32" spans="1:5" x14ac:dyDescent="0.25">
      <c r="A32" s="16" t="s">
        <v>76</v>
      </c>
      <c r="B32" s="17" t="s">
        <v>43</v>
      </c>
      <c r="C32" s="18">
        <v>2</v>
      </c>
      <c r="D32" s="19">
        <f>D31+($C32*7/K$1)</f>
        <v>43173.266599597569</v>
      </c>
      <c r="E32" s="20">
        <f>ROUNDDOWN((D32-$M$1)/7, 0)+1</f>
        <v>11</v>
      </c>
    </row>
    <row r="33" spans="1:9" x14ac:dyDescent="0.25">
      <c r="A33" s="16">
        <v>6.3</v>
      </c>
      <c r="B33" s="17" t="s">
        <v>77</v>
      </c>
      <c r="C33" s="18">
        <f>15/60</f>
        <v>0.25</v>
      </c>
      <c r="D33" s="19">
        <f>D32+($C33*7/K$1)</f>
        <v>43173.420523138819</v>
      </c>
      <c r="E33" s="20">
        <f>ROUNDDOWN((D33-$M$1)/7, 0)+1</f>
        <v>11</v>
      </c>
    </row>
    <row r="34" spans="1:9" x14ac:dyDescent="0.25">
      <c r="A34" s="16">
        <v>6.4</v>
      </c>
      <c r="B34" s="17" t="s">
        <v>44</v>
      </c>
      <c r="C34" s="18">
        <v>6</v>
      </c>
      <c r="D34" s="19">
        <f>D33+($C34*7/K$1)</f>
        <v>43177.114688128757</v>
      </c>
      <c r="E34" s="20">
        <f>ROUNDDOWN((D34-$M$1)/7, 0)+1</f>
        <v>11</v>
      </c>
    </row>
    <row r="35" spans="1:9" x14ac:dyDescent="0.25">
      <c r="A35" s="16">
        <v>7</v>
      </c>
      <c r="B35" s="17" t="s">
        <v>78</v>
      </c>
      <c r="C35" s="18">
        <v>10</v>
      </c>
      <c r="D35" s="19">
        <f>D34+($C35*7/K$1)</f>
        <v>43183.271629778654</v>
      </c>
      <c r="E35" s="20">
        <f>ROUNDDOWN((D35-$M$1)/7, 0)+1</f>
        <v>12</v>
      </c>
    </row>
    <row r="36" spans="1:9" x14ac:dyDescent="0.25">
      <c r="A36" s="16" t="s">
        <v>79</v>
      </c>
      <c r="B36" s="17" t="s">
        <v>45</v>
      </c>
      <c r="C36" s="18">
        <v>3</v>
      </c>
      <c r="D36" s="19">
        <f>D35+($C36*7/K$1)</f>
        <v>43185.118712273623</v>
      </c>
      <c r="E36" s="20">
        <f>ROUNDDOWN((D36-$M$1)/7, 0)+1</f>
        <v>12</v>
      </c>
    </row>
    <row r="37" spans="1:9" x14ac:dyDescent="0.25">
      <c r="A37" s="16" t="s">
        <v>80</v>
      </c>
      <c r="B37" s="17" t="s">
        <v>46</v>
      </c>
      <c r="C37" s="18">
        <v>3</v>
      </c>
      <c r="D37" s="19">
        <f>D36+($C37*7/K$1)</f>
        <v>43186.965794768592</v>
      </c>
      <c r="E37" s="20">
        <f>ROUNDDOWN((D37-$M$1)/7, 0)+1</f>
        <v>13</v>
      </c>
    </row>
    <row r="38" spans="1:9" x14ac:dyDescent="0.25">
      <c r="A38" s="16" t="s">
        <v>81</v>
      </c>
      <c r="B38" s="17" t="s">
        <v>82</v>
      </c>
      <c r="C38" s="18">
        <v>3</v>
      </c>
      <c r="D38" s="19">
        <f>D37+($C38*7/K$1)</f>
        <v>43188.812877263561</v>
      </c>
      <c r="E38" s="20">
        <f>ROUNDDOWN((D38-$M$1)/7, 0)+1</f>
        <v>13</v>
      </c>
    </row>
    <row r="39" spans="1:9" x14ac:dyDescent="0.25">
      <c r="A39" s="16" t="s">
        <v>83</v>
      </c>
      <c r="B39" s="17" t="s">
        <v>47</v>
      </c>
      <c r="C39" s="18">
        <v>6</v>
      </c>
      <c r="D39" s="19">
        <f>D38+($C39*7/K$1)</f>
        <v>43192.507042253499</v>
      </c>
      <c r="E39" s="20">
        <f>ROUNDDOWN((D39-$M$1)/7, 0)+1</f>
        <v>13</v>
      </c>
    </row>
    <row r="40" spans="1:9" x14ac:dyDescent="0.25">
      <c r="A40" s="16" t="s">
        <v>84</v>
      </c>
      <c r="B40" s="17" t="s">
        <v>85</v>
      </c>
      <c r="C40" s="18">
        <v>3</v>
      </c>
      <c r="D40" s="19">
        <f>D39+($C40*7/K$1)</f>
        <v>43194.354124748468</v>
      </c>
      <c r="E40" s="20">
        <f>ROUNDDOWN((D40-$M$1)/7, 0)+1</f>
        <v>14</v>
      </c>
    </row>
    <row r="41" spans="1:9" x14ac:dyDescent="0.25">
      <c r="A41" s="16" t="s">
        <v>86</v>
      </c>
      <c r="B41" s="17" t="s">
        <v>87</v>
      </c>
      <c r="C41" s="18">
        <v>2</v>
      </c>
      <c r="D41" s="19">
        <f>D40+($C41*7/K$1)</f>
        <v>43195.585513078448</v>
      </c>
      <c r="E41" s="20">
        <f>ROUNDDOWN((D41-$M$1)/7, 0)+1</f>
        <v>14</v>
      </c>
      <c r="I41" s="4"/>
    </row>
    <row r="42" spans="1:9" x14ac:dyDescent="0.25">
      <c r="A42" s="16" t="s">
        <v>88</v>
      </c>
      <c r="B42" s="17" t="s">
        <v>48</v>
      </c>
      <c r="C42" s="18">
        <v>3</v>
      </c>
      <c r="D42" s="19">
        <f>D41+($C42*7/K$1)</f>
        <v>43197.432595573417</v>
      </c>
      <c r="E42" s="20">
        <f>ROUNDDOWN((D42-$M$1)/7, 0)+1</f>
        <v>14</v>
      </c>
      <c r="I42" s="4"/>
    </row>
    <row r="43" spans="1:9" x14ac:dyDescent="0.25">
      <c r="A43" s="16" t="s">
        <v>89</v>
      </c>
      <c r="B43" s="17" t="s">
        <v>49</v>
      </c>
      <c r="C43" s="18">
        <v>3</v>
      </c>
      <c r="D43" s="19">
        <f>D42+($C43*7/K$1)</f>
        <v>43199.279678068386</v>
      </c>
      <c r="E43" s="20">
        <f>ROUNDDOWN((D43-$M$1)/7, 0)+1</f>
        <v>14</v>
      </c>
      <c r="I43" s="4"/>
    </row>
    <row r="44" spans="1:9" x14ac:dyDescent="0.25">
      <c r="A44" s="16" t="s">
        <v>90</v>
      </c>
      <c r="B44" s="17" t="s">
        <v>50</v>
      </c>
      <c r="C44" s="18">
        <v>3</v>
      </c>
      <c r="D44" s="19">
        <f>D43+($C44*7/K$1)</f>
        <v>43201.126760563355</v>
      </c>
      <c r="E44" s="20">
        <f>ROUNDDOWN((D44-$M$1)/7, 0)+1</f>
        <v>15</v>
      </c>
    </row>
    <row r="45" spans="1:9" x14ac:dyDescent="0.25">
      <c r="A45" s="16" t="s">
        <v>91</v>
      </c>
      <c r="B45" s="17" t="s">
        <v>92</v>
      </c>
      <c r="C45" s="18">
        <v>2</v>
      </c>
      <c r="D45" s="19">
        <f>D44+($C45*7/K$1)</f>
        <v>43202.358148893334</v>
      </c>
      <c r="E45" s="20">
        <f>ROUNDDOWN((D45-$M$1)/7, 0)+1</f>
        <v>15</v>
      </c>
    </row>
    <row r="46" spans="1:9" x14ac:dyDescent="0.25">
      <c r="A46" s="16">
        <v>8.4</v>
      </c>
      <c r="B46" s="17" t="s">
        <v>51</v>
      </c>
      <c r="C46" s="18">
        <v>3</v>
      </c>
      <c r="D46" s="19">
        <f>D45+($C46*7/K$1)</f>
        <v>43204.205231388303</v>
      </c>
      <c r="E46" s="20">
        <f>ROUNDDOWN((D46-$M$1)/7, 0)+1</f>
        <v>15</v>
      </c>
    </row>
    <row r="47" spans="1:9" x14ac:dyDescent="0.25">
      <c r="A47" s="16" t="s">
        <v>93</v>
      </c>
      <c r="B47" s="17" t="s">
        <v>52</v>
      </c>
      <c r="C47" s="18">
        <v>3</v>
      </c>
      <c r="D47" s="19">
        <f>D46+($C47*7/K$1)</f>
        <v>43206.052313883272</v>
      </c>
      <c r="E47" s="20">
        <f>ROUNDDOWN((D47-$M$1)/7, 0)+1</f>
        <v>15</v>
      </c>
    </row>
    <row r="48" spans="1:9" x14ac:dyDescent="0.25">
      <c r="A48" s="16" t="s">
        <v>94</v>
      </c>
      <c r="B48" s="17" t="s">
        <v>53</v>
      </c>
      <c r="C48" s="18">
        <v>6</v>
      </c>
      <c r="D48" s="19">
        <f>D47+($C48*7/K$1)</f>
        <v>43209.74647887321</v>
      </c>
      <c r="E48" s="20">
        <f>ROUNDDOWN((D48-$M$1)/7, 0)+1</f>
        <v>16</v>
      </c>
    </row>
    <row r="49" spans="1:5" x14ac:dyDescent="0.25">
      <c r="A49" s="16" t="s">
        <v>95</v>
      </c>
      <c r="B49" s="17" t="s">
        <v>54</v>
      </c>
      <c r="C49" s="18">
        <v>2</v>
      </c>
      <c r="D49" s="19">
        <f>D48+($C49*7/K$1)</f>
        <v>43210.97786720319</v>
      </c>
      <c r="E49" s="20">
        <f>ROUNDDOWN((D49-$M$1)/7, 0)+1</f>
        <v>16</v>
      </c>
    </row>
    <row r="50" spans="1:5" x14ac:dyDescent="0.25">
      <c r="A50" s="16">
        <v>9.1</v>
      </c>
      <c r="B50" s="17" t="s">
        <v>96</v>
      </c>
      <c r="C50" s="18">
        <f>30/5</f>
        <v>6</v>
      </c>
      <c r="D50" s="19">
        <f>D49+($C50*7/K$1)</f>
        <v>43214.672032193128</v>
      </c>
      <c r="E50" s="20">
        <f>ROUNDDOWN((D50-$M$1)/7, 0)+1</f>
        <v>17</v>
      </c>
    </row>
    <row r="51" spans="1:5" x14ac:dyDescent="0.25">
      <c r="A51" s="16">
        <v>9.1999999999999993</v>
      </c>
      <c r="B51" s="17" t="s">
        <v>97</v>
      </c>
      <c r="C51" s="18">
        <f>30/5</f>
        <v>6</v>
      </c>
      <c r="D51" s="19">
        <f>D50+($C51*7/K$1)</f>
        <v>43218.366197183066</v>
      </c>
      <c r="E51" s="20">
        <f>ROUNDDOWN((D51-$M$1)/7, 0)+1</f>
        <v>17</v>
      </c>
    </row>
    <row r="52" spans="1:5" x14ac:dyDescent="0.25">
      <c r="A52" s="16">
        <v>9.3000000000000007</v>
      </c>
      <c r="B52" s="17" t="s">
        <v>98</v>
      </c>
      <c r="C52" s="18">
        <f>30/5</f>
        <v>6</v>
      </c>
      <c r="D52" s="19">
        <f>D51+($C52*7/K$1)</f>
        <v>43222.060362173004</v>
      </c>
      <c r="E52" s="20">
        <f>ROUNDDOWN((D52-$M$1)/7, 0)+1</f>
        <v>18</v>
      </c>
    </row>
    <row r="53" spans="1:5" x14ac:dyDescent="0.25">
      <c r="A53" s="16">
        <v>9.4</v>
      </c>
      <c r="B53" s="17" t="s">
        <v>99</v>
      </c>
      <c r="C53" s="18">
        <f>30/5</f>
        <v>6</v>
      </c>
      <c r="D53" s="19">
        <f>D52+($C53*7/K$1)</f>
        <v>43225.754527162942</v>
      </c>
      <c r="E53" s="20">
        <f>ROUNDDOWN((D53-$M$1)/7, 0)+1</f>
        <v>18</v>
      </c>
    </row>
    <row r="54" spans="1:5" x14ac:dyDescent="0.25">
      <c r="A54" s="16">
        <v>9.5</v>
      </c>
      <c r="B54" s="17" t="s">
        <v>100</v>
      </c>
      <c r="C54" s="18">
        <f>30/5</f>
        <v>6</v>
      </c>
      <c r="D54" s="19">
        <f>D53+($C54*7/K$1)</f>
        <v>43229.448692152881</v>
      </c>
      <c r="E54" s="20">
        <f>ROUNDDOWN((D54-$M$1)/7, 0)+1</f>
        <v>19</v>
      </c>
    </row>
    <row r="56" spans="1:5" ht="15.75" thickBot="1" x14ac:dyDescent="0.3">
      <c r="C56" s="39">
        <f>SUM(C1:C55)</f>
        <v>207.08333333333331</v>
      </c>
    </row>
    <row r="57" spans="1:5" ht="15.75" thickTop="1" x14ac:dyDescent="0.25"/>
  </sheetData>
  <pageMargins left="0.7" right="0.7" top="0.75" bottom="0.75" header="0.3" footer="0.3"/>
  <pageSetup orientation="portrait" horizontalDpi="4294967293" verticalDpi="0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R57"/>
  <sheetViews>
    <sheetView showGridLines="0" workbookViewId="0">
      <pane ySplit="1" topLeftCell="A29" activePane="bottomLeft" state="frozen"/>
      <selection pane="bottomLeft" activeCell="G54" sqref="G54"/>
    </sheetView>
  </sheetViews>
  <sheetFormatPr defaultRowHeight="15" x14ac:dyDescent="0.25"/>
  <cols>
    <col min="1" max="1" width="8.85546875" style="3" customWidth="1"/>
    <col min="2" max="2" width="51.140625" bestFit="1" customWidth="1"/>
    <col min="3" max="3" width="6.5703125" style="1" bestFit="1" customWidth="1"/>
    <col min="4" max="4" width="10.7109375" style="5" customWidth="1"/>
    <col min="5" max="5" width="7.7109375" style="6" bestFit="1" customWidth="1"/>
    <col min="6" max="6" width="1.7109375" style="36" customWidth="1"/>
    <col min="7" max="7" width="10.7109375" style="5" customWidth="1"/>
    <col min="8" max="8" width="8.42578125" style="6" customWidth="1"/>
    <col min="9" max="9" width="8" customWidth="1"/>
    <col min="10" max="10" width="17.7109375" customWidth="1"/>
    <col min="13" max="13" width="12.28515625" customWidth="1"/>
    <col min="14" max="14" width="4.140625" customWidth="1"/>
    <col min="15" max="15" width="12.28515625" customWidth="1"/>
    <col min="16" max="16" width="4.140625" customWidth="1"/>
    <col min="17" max="17" width="12.28515625" customWidth="1"/>
    <col min="18" max="18" width="9.7109375" bestFit="1" customWidth="1"/>
  </cols>
  <sheetData>
    <row r="1" spans="1:18" s="2" customFormat="1" ht="48" thickBot="1" x14ac:dyDescent="0.3">
      <c r="A1" s="27" t="s">
        <v>2</v>
      </c>
      <c r="B1" s="28" t="s">
        <v>0</v>
      </c>
      <c r="C1" s="29" t="s">
        <v>1</v>
      </c>
      <c r="D1" s="30" t="s">
        <v>19</v>
      </c>
      <c r="E1" s="31" t="s">
        <v>20</v>
      </c>
      <c r="F1" s="33"/>
      <c r="G1" s="30" t="s">
        <v>105</v>
      </c>
      <c r="H1" s="32" t="s">
        <v>106</v>
      </c>
      <c r="J1" s="7" t="s">
        <v>101</v>
      </c>
      <c r="K1" s="14">
        <v>3</v>
      </c>
      <c r="M1" s="7" t="s">
        <v>5</v>
      </c>
      <c r="N1" s="8">
        <f>IF($K1&lt;=1, 30, IF($K1&lt;=2, 15, IF($K1&lt;=3, 10, 7)))</f>
        <v>10</v>
      </c>
      <c r="O1" s="9" t="s">
        <v>6</v>
      </c>
      <c r="P1" s="8">
        <f>IF($K1&lt;=1, 40, IF($K1&lt;=2, 20, IF($K1&lt;=3, 15, 14)))</f>
        <v>15</v>
      </c>
      <c r="Q1" s="9" t="s">
        <v>7</v>
      </c>
      <c r="R1" s="10">
        <v>43102</v>
      </c>
    </row>
    <row r="2" spans="1:18" x14ac:dyDescent="0.25">
      <c r="A2" s="22">
        <v>1</v>
      </c>
      <c r="B2" s="23" t="s">
        <v>68</v>
      </c>
      <c r="C2" s="24">
        <f>5/60</f>
        <v>8.3333333333333329E-2</v>
      </c>
      <c r="D2" s="25">
        <f>$R1</f>
        <v>43102</v>
      </c>
      <c r="E2" s="26">
        <v>1</v>
      </c>
      <c r="F2" s="34"/>
      <c r="G2" s="25">
        <f>$R1</f>
        <v>43102</v>
      </c>
      <c r="H2" s="26">
        <v>1</v>
      </c>
    </row>
    <row r="3" spans="1:18" x14ac:dyDescent="0.25">
      <c r="A3" s="16">
        <v>2.1</v>
      </c>
      <c r="B3" s="17" t="s">
        <v>3</v>
      </c>
      <c r="C3" s="18">
        <f>40/60</f>
        <v>0.66666666666666663</v>
      </c>
      <c r="D3" s="19">
        <f>D2+($C3*7/N$1)</f>
        <v>43102.466666666667</v>
      </c>
      <c r="E3" s="20">
        <f>ROUNDDOWN((D3-$R$1)/7, 0)+1</f>
        <v>1</v>
      </c>
      <c r="F3" s="35"/>
      <c r="G3" s="19">
        <f>G2+($C3*7/P$1)</f>
        <v>43102.311111111114</v>
      </c>
      <c r="H3" s="20">
        <f>ROUNDDOWN((G3-$R$1)/7, 0)+1</f>
        <v>1</v>
      </c>
    </row>
    <row r="4" spans="1:18" x14ac:dyDescent="0.25">
      <c r="A4" s="16">
        <v>2.2000000000000002</v>
      </c>
      <c r="B4" s="17" t="s">
        <v>4</v>
      </c>
      <c r="C4" s="18">
        <v>1.5</v>
      </c>
      <c r="D4" s="19">
        <f>D3+($C4*7/N$1)</f>
        <v>43103.51666666667</v>
      </c>
      <c r="E4" s="20">
        <f>ROUNDDOWN((D4-$R$1)/7, 0)+1</f>
        <v>1</v>
      </c>
      <c r="F4" s="35"/>
      <c r="G4" s="19">
        <f>G3+($C4*7/P$1)</f>
        <v>43103.011111111111</v>
      </c>
      <c r="H4" s="20">
        <f>ROUNDDOWN((G4-$R$1)/7, 0)+1</f>
        <v>1</v>
      </c>
    </row>
    <row r="5" spans="1:18" x14ac:dyDescent="0.25">
      <c r="A5" s="16" t="s">
        <v>8</v>
      </c>
      <c r="B5" s="17" t="s">
        <v>9</v>
      </c>
      <c r="C5" s="21">
        <v>8</v>
      </c>
      <c r="D5" s="19">
        <f>D4+($C5*7/N$1)</f>
        <v>43109.116666666669</v>
      </c>
      <c r="E5" s="20">
        <f>ROUNDDOWN((D5-$R$1)/7, 0)+1</f>
        <v>2</v>
      </c>
      <c r="F5" s="35"/>
      <c r="G5" s="19">
        <f>G4+($C5*7/P$1)</f>
        <v>43106.744444444441</v>
      </c>
      <c r="H5" s="20">
        <f>ROUNDDOWN((G5-$R$1)/7, 0)+1</f>
        <v>1</v>
      </c>
    </row>
    <row r="6" spans="1:18" x14ac:dyDescent="0.25">
      <c r="A6" s="16" t="s">
        <v>10</v>
      </c>
      <c r="B6" s="17" t="s">
        <v>11</v>
      </c>
      <c r="C6" s="18">
        <v>5</v>
      </c>
      <c r="D6" s="19">
        <f>D5+($C6*7/N$1)</f>
        <v>43112.616666666669</v>
      </c>
      <c r="E6" s="20">
        <f>ROUNDDOWN((D6-$R$1)/7, 0)+1</f>
        <v>2</v>
      </c>
      <c r="F6" s="35"/>
      <c r="G6" s="19">
        <f>G5+($C6*7/P$1)</f>
        <v>43109.077777777777</v>
      </c>
      <c r="H6" s="20">
        <f>ROUNDDOWN((G6-$R$1)/7, 0)+1</f>
        <v>2</v>
      </c>
    </row>
    <row r="7" spans="1:18" x14ac:dyDescent="0.25">
      <c r="A7" s="16" t="s">
        <v>12</v>
      </c>
      <c r="B7" s="17" t="s">
        <v>13</v>
      </c>
      <c r="C7" s="18">
        <v>6</v>
      </c>
      <c r="D7" s="19">
        <f>D6+($C7*7/N$1)</f>
        <v>43116.816666666666</v>
      </c>
      <c r="E7" s="20">
        <f>ROUNDDOWN((D7-$R$1)/7, 0)+1</f>
        <v>3</v>
      </c>
      <c r="F7" s="35"/>
      <c r="G7" s="19">
        <f>G6+($C7*7/P$1)</f>
        <v>43111.87777777778</v>
      </c>
      <c r="H7" s="20">
        <f>ROUNDDOWN((G7-$R$1)/7, 0)+1</f>
        <v>2</v>
      </c>
    </row>
    <row r="8" spans="1:18" x14ac:dyDescent="0.25">
      <c r="A8" s="16" t="s">
        <v>14</v>
      </c>
      <c r="B8" s="17" t="s">
        <v>15</v>
      </c>
      <c r="C8" s="18">
        <v>6</v>
      </c>
      <c r="D8" s="19">
        <f>D7+($C8*7/N$1)</f>
        <v>43121.016666666663</v>
      </c>
      <c r="E8" s="20">
        <f>ROUNDDOWN((D8-$R$1)/7, 0)+1</f>
        <v>3</v>
      </c>
      <c r="F8" s="35"/>
      <c r="G8" s="19">
        <f>G7+($C8*7/P$1)</f>
        <v>43114.677777777782</v>
      </c>
      <c r="H8" s="20">
        <f>ROUNDDOWN((G8-$R$1)/7, 0)+1</f>
        <v>2</v>
      </c>
    </row>
    <row r="9" spans="1:18" x14ac:dyDescent="0.25">
      <c r="A9" s="16">
        <v>3.2</v>
      </c>
      <c r="B9" s="17" t="s">
        <v>16</v>
      </c>
      <c r="C9" s="18">
        <v>1</v>
      </c>
      <c r="D9" s="19">
        <f>D8+($C9*7/N$1)</f>
        <v>43121.71666666666</v>
      </c>
      <c r="E9" s="20">
        <f>ROUNDDOWN((D9-$R$1)/7, 0)+1</f>
        <v>3</v>
      </c>
      <c r="F9" s="35"/>
      <c r="G9" s="19">
        <f>G8+($C9*7/P$1)</f>
        <v>43115.14444444445</v>
      </c>
      <c r="H9" s="20">
        <f>ROUNDDOWN((G9-$R$1)/7, 0)+1</f>
        <v>2</v>
      </c>
    </row>
    <row r="10" spans="1:18" x14ac:dyDescent="0.25">
      <c r="A10" s="16">
        <v>3.3</v>
      </c>
      <c r="B10" s="17" t="s">
        <v>17</v>
      </c>
      <c r="C10" s="18">
        <f>2+(5/60)</f>
        <v>2.0833333333333335</v>
      </c>
      <c r="D10" s="19">
        <f>D9+($C10*7/N$1)</f>
        <v>43123.174999999996</v>
      </c>
      <c r="E10" s="20">
        <f>ROUNDDOWN((D10-$R$1)/7, 0)+1</f>
        <v>4</v>
      </c>
      <c r="F10" s="35"/>
      <c r="G10" s="19">
        <f>G9+($C10*7/P$1)</f>
        <v>43116.116666666669</v>
      </c>
      <c r="H10" s="20">
        <f>ROUNDDOWN((G10-$R$1)/7, 0)+1</f>
        <v>3</v>
      </c>
    </row>
    <row r="11" spans="1:18" x14ac:dyDescent="0.25">
      <c r="A11" s="16">
        <v>3.4</v>
      </c>
      <c r="B11" s="17" t="s">
        <v>18</v>
      </c>
      <c r="C11" s="18">
        <v>1</v>
      </c>
      <c r="D11" s="19">
        <f>D10+($C11*7/N$1)</f>
        <v>43123.874999999993</v>
      </c>
      <c r="E11" s="20">
        <f>ROUNDDOWN((D11-$R$1)/7, 0)+1</f>
        <v>4</v>
      </c>
      <c r="F11" s="35"/>
      <c r="G11" s="19">
        <f>G10+($C11*7/P$1)</f>
        <v>43116.583333333336</v>
      </c>
      <c r="H11" s="20">
        <f>ROUNDDOWN((G11-$R$1)/7, 0)+1</f>
        <v>3</v>
      </c>
    </row>
    <row r="12" spans="1:18" x14ac:dyDescent="0.25">
      <c r="A12" s="16" t="s">
        <v>21</v>
      </c>
      <c r="B12" s="17" t="s">
        <v>22</v>
      </c>
      <c r="C12" s="18">
        <v>6</v>
      </c>
      <c r="D12" s="19">
        <f>D11+($C12*7/N$1)</f>
        <v>43128.07499999999</v>
      </c>
      <c r="E12" s="20">
        <f>ROUNDDOWN((D12-$R$1)/7, 0)+1</f>
        <v>4</v>
      </c>
      <c r="F12" s="35"/>
      <c r="G12" s="19">
        <f>G11+($C12*7/P$1)</f>
        <v>43119.383333333339</v>
      </c>
      <c r="H12" s="20">
        <f>ROUNDDOWN((G12-$R$1)/7, 0)+1</f>
        <v>3</v>
      </c>
    </row>
    <row r="13" spans="1:18" x14ac:dyDescent="0.25">
      <c r="A13" s="16" t="s">
        <v>23</v>
      </c>
      <c r="B13" s="17" t="s">
        <v>24</v>
      </c>
      <c r="C13" s="18">
        <v>6</v>
      </c>
      <c r="D13" s="19">
        <f>D12+($C13*7/N$1)</f>
        <v>43132.274999999987</v>
      </c>
      <c r="E13" s="20">
        <f>ROUNDDOWN((D13-$R$1)/7, 0)+1</f>
        <v>5</v>
      </c>
      <c r="F13" s="35"/>
      <c r="G13" s="19">
        <f>G12+($C13*7/P$1)</f>
        <v>43122.183333333342</v>
      </c>
      <c r="H13" s="20">
        <f>ROUNDDOWN((G13-$R$1)/7, 0)+1</f>
        <v>3</v>
      </c>
    </row>
    <row r="14" spans="1:18" x14ac:dyDescent="0.25">
      <c r="A14" s="16" t="s">
        <v>25</v>
      </c>
      <c r="B14" s="17" t="s">
        <v>26</v>
      </c>
      <c r="C14" s="18">
        <v>6</v>
      </c>
      <c r="D14" s="19">
        <f>D13+($C14*7/N$1)</f>
        <v>43136.474999999984</v>
      </c>
      <c r="E14" s="20">
        <f>ROUNDDOWN((D14-$R$1)/7, 0)+1</f>
        <v>5</v>
      </c>
      <c r="F14" s="35"/>
      <c r="G14" s="19">
        <f>G13+($C14*7/P$1)</f>
        <v>43124.983333333344</v>
      </c>
      <c r="H14" s="20">
        <f>ROUNDDOWN((G14-$R$1)/7, 0)+1</f>
        <v>4</v>
      </c>
    </row>
    <row r="15" spans="1:18" x14ac:dyDescent="0.25">
      <c r="A15" s="16" t="s">
        <v>27</v>
      </c>
      <c r="B15" s="17" t="s">
        <v>28</v>
      </c>
      <c r="C15" s="18">
        <v>6</v>
      </c>
      <c r="D15" s="19">
        <f>D14+($C15*7/N$1)</f>
        <v>43140.674999999981</v>
      </c>
      <c r="E15" s="20">
        <f>ROUNDDOWN((D15-$R$1)/7, 0)+1</f>
        <v>6</v>
      </c>
      <c r="F15" s="35"/>
      <c r="G15" s="19">
        <f>G14+($C15*7/P$1)</f>
        <v>43127.783333333347</v>
      </c>
      <c r="H15" s="20">
        <f>ROUNDDOWN((G15-$R$1)/7, 0)+1</f>
        <v>4</v>
      </c>
    </row>
    <row r="16" spans="1:18" x14ac:dyDescent="0.25">
      <c r="A16" s="16" t="s">
        <v>58</v>
      </c>
      <c r="B16" s="17" t="s">
        <v>29</v>
      </c>
      <c r="C16" s="18">
        <v>6</v>
      </c>
      <c r="D16" s="19">
        <f>D15+($C16*7/N$1)</f>
        <v>43144.874999999978</v>
      </c>
      <c r="E16" s="20">
        <f>ROUNDDOWN((D16-$R$1)/7, 0)+1</f>
        <v>7</v>
      </c>
      <c r="F16" s="35"/>
      <c r="G16" s="19">
        <f>G15+($C16*7/P$1)</f>
        <v>43130.58333333335</v>
      </c>
      <c r="H16" s="20">
        <f>ROUNDDOWN((G16-$R$1)/7, 0)+1</f>
        <v>5</v>
      </c>
    </row>
    <row r="17" spans="1:8" x14ac:dyDescent="0.25">
      <c r="A17" s="16" t="s">
        <v>59</v>
      </c>
      <c r="B17" s="17" t="s">
        <v>30</v>
      </c>
      <c r="C17" s="18">
        <v>5</v>
      </c>
      <c r="D17" s="19">
        <f>D16+($C17*7/N$1)</f>
        <v>43148.374999999978</v>
      </c>
      <c r="E17" s="20">
        <f>ROUNDDOWN((D17-$R$1)/7, 0)+1</f>
        <v>7</v>
      </c>
      <c r="F17" s="35"/>
      <c r="G17" s="19">
        <f>G16+($C17*7/P$1)</f>
        <v>43132.916666666686</v>
      </c>
      <c r="H17" s="20">
        <f>ROUNDDOWN((G17-$R$1)/7, 0)+1</f>
        <v>5</v>
      </c>
    </row>
    <row r="18" spans="1:8" x14ac:dyDescent="0.25">
      <c r="A18" s="16" t="s">
        <v>60</v>
      </c>
      <c r="B18" s="17" t="s">
        <v>31</v>
      </c>
      <c r="C18" s="18">
        <v>3</v>
      </c>
      <c r="D18" s="19">
        <f>D17+($C18*7/N$1)</f>
        <v>43150.474999999977</v>
      </c>
      <c r="E18" s="20">
        <f>ROUNDDOWN((D18-$R$1)/7, 0)+1</f>
        <v>7</v>
      </c>
      <c r="F18" s="35"/>
      <c r="G18" s="19">
        <f>G17+($C18*7/P$1)</f>
        <v>43134.316666666688</v>
      </c>
      <c r="H18" s="20">
        <f>ROUNDDOWN((G18-$R$1)/7, 0)+1</f>
        <v>5</v>
      </c>
    </row>
    <row r="19" spans="1:8" x14ac:dyDescent="0.25">
      <c r="A19" s="16" t="s">
        <v>61</v>
      </c>
      <c r="B19" s="17" t="s">
        <v>62</v>
      </c>
      <c r="C19" s="18">
        <v>1.5</v>
      </c>
      <c r="D19" s="19">
        <f>D18+($C19*7/N$1)</f>
        <v>43151.52499999998</v>
      </c>
      <c r="E19" s="20">
        <f>ROUNDDOWN((D19-$R$1)/7, 0)+1</f>
        <v>8</v>
      </c>
      <c r="F19" s="35"/>
      <c r="G19" s="19">
        <f>G18+($C19*7/P$1)</f>
        <v>43135.016666666685</v>
      </c>
      <c r="H19" s="20">
        <f>ROUNDDOWN((G19-$R$1)/7, 0)+1</f>
        <v>5</v>
      </c>
    </row>
    <row r="20" spans="1:8" x14ac:dyDescent="0.25">
      <c r="A20" s="16" t="s">
        <v>63</v>
      </c>
      <c r="B20" s="17" t="s">
        <v>32</v>
      </c>
      <c r="C20" s="18">
        <v>6</v>
      </c>
      <c r="D20" s="19">
        <f>D19+($C20*7/N$1)</f>
        <v>43155.724999999977</v>
      </c>
      <c r="E20" s="20">
        <f>ROUNDDOWN((D20-$R$1)/7, 0)+1</f>
        <v>8</v>
      </c>
      <c r="F20" s="35"/>
      <c r="G20" s="19">
        <f>G19+($C20*7/P$1)</f>
        <v>43137.816666666688</v>
      </c>
      <c r="H20" s="20">
        <f>ROUNDDOWN((G20-$R$1)/7, 0)+1</f>
        <v>6</v>
      </c>
    </row>
    <row r="21" spans="1:8" x14ac:dyDescent="0.25">
      <c r="A21" s="16" t="s">
        <v>64</v>
      </c>
      <c r="B21" s="17" t="s">
        <v>33</v>
      </c>
      <c r="C21" s="18">
        <v>4</v>
      </c>
      <c r="D21" s="19">
        <f>D20+($C21*7/N$1)</f>
        <v>43158.52499999998</v>
      </c>
      <c r="E21" s="20">
        <f>ROUNDDOWN((D21-$R$1)/7, 0)+1</f>
        <v>9</v>
      </c>
      <c r="F21" s="35"/>
      <c r="G21" s="19">
        <f>G20+($C21*7/P$1)</f>
        <v>43139.683333333356</v>
      </c>
      <c r="H21" s="20">
        <f>ROUNDDOWN((G21-$R$1)/7, 0)+1</f>
        <v>6</v>
      </c>
    </row>
    <row r="22" spans="1:8" x14ac:dyDescent="0.25">
      <c r="A22" s="16" t="s">
        <v>65</v>
      </c>
      <c r="B22" s="17" t="s">
        <v>66</v>
      </c>
      <c r="C22" s="18">
        <v>0.5</v>
      </c>
      <c r="D22" s="19">
        <f>D21+($C22*7/N$1)</f>
        <v>43158.874999999978</v>
      </c>
      <c r="E22" s="20">
        <f>ROUNDDOWN((D22-$R$1)/7, 0)+1</f>
        <v>9</v>
      </c>
      <c r="F22" s="35"/>
      <c r="G22" s="19">
        <f>G21+($C22*7/P$1)</f>
        <v>43139.916666666686</v>
      </c>
      <c r="H22" s="20">
        <f>ROUNDDOWN((G22-$R$1)/7, 0)+1</f>
        <v>6</v>
      </c>
    </row>
    <row r="23" spans="1:8" x14ac:dyDescent="0.25">
      <c r="A23" s="16" t="s">
        <v>67</v>
      </c>
      <c r="B23" s="17" t="s">
        <v>34</v>
      </c>
      <c r="C23" s="18">
        <v>3</v>
      </c>
      <c r="D23" s="19">
        <f>D22+($C23*7/N$1)</f>
        <v>43160.974999999977</v>
      </c>
      <c r="E23" s="20">
        <f>ROUNDDOWN((D23-$R$1)/7, 0)+1</f>
        <v>9</v>
      </c>
      <c r="F23" s="35"/>
      <c r="G23" s="19">
        <f>G22+($C23*7/P$1)</f>
        <v>43141.316666666688</v>
      </c>
      <c r="H23" s="20">
        <f>ROUNDDOWN((G23-$R$1)/7, 0)+1</f>
        <v>6</v>
      </c>
    </row>
    <row r="24" spans="1:8" x14ac:dyDescent="0.25">
      <c r="A24" s="16" t="s">
        <v>69</v>
      </c>
      <c r="B24" s="17" t="s">
        <v>35</v>
      </c>
      <c r="C24" s="18">
        <v>2</v>
      </c>
      <c r="D24" s="19">
        <f>D23+($C24*7/N$1)</f>
        <v>43162.374999999978</v>
      </c>
      <c r="E24" s="20">
        <f>ROUNDDOWN((D24-$R$1)/7, 0)+1</f>
        <v>9</v>
      </c>
      <c r="F24" s="35"/>
      <c r="G24" s="19">
        <f>G23+($C24*7/P$1)</f>
        <v>43142.250000000022</v>
      </c>
      <c r="H24" s="20">
        <f>ROUNDDOWN((G24-$R$1)/7, 0)+1</f>
        <v>6</v>
      </c>
    </row>
    <row r="25" spans="1:8" x14ac:dyDescent="0.25">
      <c r="A25" s="16" t="s">
        <v>70</v>
      </c>
      <c r="B25" s="17" t="s">
        <v>36</v>
      </c>
      <c r="C25" s="18">
        <v>2</v>
      </c>
      <c r="D25" s="19">
        <f>D24+($C25*7/N$1)</f>
        <v>43163.77499999998</v>
      </c>
      <c r="E25" s="20">
        <f>ROUNDDOWN((D25-$R$1)/7, 0)+1</f>
        <v>9</v>
      </c>
      <c r="F25" s="35"/>
      <c r="G25" s="19">
        <f>G24+($C25*7/P$1)</f>
        <v>43143.183333333356</v>
      </c>
      <c r="H25" s="20">
        <f>ROUNDDOWN((G25-$R$1)/7, 0)+1</f>
        <v>6</v>
      </c>
    </row>
    <row r="26" spans="1:8" x14ac:dyDescent="0.25">
      <c r="A26" s="16" t="s">
        <v>71</v>
      </c>
      <c r="B26" s="17" t="s">
        <v>37</v>
      </c>
      <c r="C26" s="18">
        <v>2</v>
      </c>
      <c r="D26" s="19">
        <f>D25+($C26*7/N$1)</f>
        <v>43165.174999999981</v>
      </c>
      <c r="E26" s="20">
        <f>ROUNDDOWN((D26-$R$1)/7, 0)+1</f>
        <v>10</v>
      </c>
      <c r="F26" s="35"/>
      <c r="G26" s="19">
        <f>G25+($C26*7/P$1)</f>
        <v>43144.11666666669</v>
      </c>
      <c r="H26" s="20">
        <f>ROUNDDOWN((G26-$R$1)/7, 0)+1</f>
        <v>7</v>
      </c>
    </row>
    <row r="27" spans="1:8" x14ac:dyDescent="0.25">
      <c r="A27" s="16">
        <v>5.2</v>
      </c>
      <c r="B27" s="17" t="s">
        <v>38</v>
      </c>
      <c r="C27" s="18">
        <v>10</v>
      </c>
      <c r="D27" s="19">
        <f>D26+($C27*7/N$1)</f>
        <v>43172.174999999981</v>
      </c>
      <c r="E27" s="20">
        <f>ROUNDDOWN((D27-$R$1)/7, 0)+1</f>
        <v>11</v>
      </c>
      <c r="F27" s="35"/>
      <c r="G27" s="19">
        <f>G26+($C27*7/P$1)</f>
        <v>43148.783333333355</v>
      </c>
      <c r="H27" s="20">
        <f>ROUNDDOWN((G27-$R$1)/7, 0)+1</f>
        <v>7</v>
      </c>
    </row>
    <row r="28" spans="1:8" x14ac:dyDescent="0.25">
      <c r="A28" s="16" t="s">
        <v>72</v>
      </c>
      <c r="B28" s="17" t="s">
        <v>39</v>
      </c>
      <c r="C28" s="18">
        <v>5</v>
      </c>
      <c r="D28" s="19">
        <f>D27+($C28*7/N$1)</f>
        <v>43175.674999999981</v>
      </c>
      <c r="E28" s="20">
        <f>ROUNDDOWN((D28-$R$1)/7, 0)+1</f>
        <v>11</v>
      </c>
      <c r="F28" s="35"/>
      <c r="G28" s="19">
        <f>G27+($C28*7/P$1)</f>
        <v>43151.11666666669</v>
      </c>
      <c r="H28" s="20">
        <f>ROUNDDOWN((G28-$R$1)/7, 0)+1</f>
        <v>8</v>
      </c>
    </row>
    <row r="29" spans="1:8" x14ac:dyDescent="0.25">
      <c r="A29" s="16" t="s">
        <v>73</v>
      </c>
      <c r="B29" s="17" t="s">
        <v>40</v>
      </c>
      <c r="C29" s="18">
        <v>6</v>
      </c>
      <c r="D29" s="19">
        <f>D28+($C29*7/N$1)</f>
        <v>43179.874999999978</v>
      </c>
      <c r="E29" s="20">
        <f>ROUNDDOWN((D29-$R$1)/7, 0)+1</f>
        <v>12</v>
      </c>
      <c r="F29" s="35"/>
      <c r="G29" s="19">
        <f>G28+($C29*7/P$1)</f>
        <v>43153.916666666693</v>
      </c>
      <c r="H29" s="20">
        <f>ROUNDDOWN((G29-$R$1)/7, 0)+1</f>
        <v>8</v>
      </c>
    </row>
    <row r="30" spans="1:8" x14ac:dyDescent="0.25">
      <c r="A30" s="16" t="s">
        <v>74</v>
      </c>
      <c r="B30" s="17" t="s">
        <v>41</v>
      </c>
      <c r="C30" s="18">
        <v>1.5</v>
      </c>
      <c r="D30" s="19">
        <f>D29+($C30*7/N$1)</f>
        <v>43180.924999999981</v>
      </c>
      <c r="E30" s="20">
        <f>ROUNDDOWN((D30-$R$1)/7, 0)+1</f>
        <v>12</v>
      </c>
      <c r="F30" s="35"/>
      <c r="G30" s="19">
        <f>G29+($C30*7/P$1)</f>
        <v>43154.61666666669</v>
      </c>
      <c r="H30" s="20">
        <f>ROUNDDOWN((G30-$R$1)/7, 0)+1</f>
        <v>8</v>
      </c>
    </row>
    <row r="31" spans="1:8" x14ac:dyDescent="0.25">
      <c r="A31" s="16" t="s">
        <v>75</v>
      </c>
      <c r="B31" s="17" t="s">
        <v>42</v>
      </c>
      <c r="C31" s="18">
        <v>1</v>
      </c>
      <c r="D31" s="19">
        <f>D30+($C31*7/N$1)</f>
        <v>43181.624999999978</v>
      </c>
      <c r="E31" s="20">
        <f>ROUNDDOWN((D31-$R$1)/7, 0)+1</f>
        <v>12</v>
      </c>
      <c r="F31" s="35"/>
      <c r="G31" s="19">
        <f>G30+($C31*7/P$1)</f>
        <v>43155.083333333358</v>
      </c>
      <c r="H31" s="20">
        <f>ROUNDDOWN((G31-$R$1)/7, 0)+1</f>
        <v>8</v>
      </c>
    </row>
    <row r="32" spans="1:8" x14ac:dyDescent="0.25">
      <c r="A32" s="16" t="s">
        <v>76</v>
      </c>
      <c r="B32" s="17" t="s">
        <v>43</v>
      </c>
      <c r="C32" s="18">
        <v>2</v>
      </c>
      <c r="D32" s="19">
        <f>D31+($C32*7/N$1)</f>
        <v>43183.02499999998</v>
      </c>
      <c r="E32" s="20">
        <f>ROUNDDOWN((D32-$R$1)/7, 0)+1</f>
        <v>12</v>
      </c>
      <c r="F32" s="35"/>
      <c r="G32" s="19">
        <f>G31+($C32*7/P$1)</f>
        <v>43156.016666666692</v>
      </c>
      <c r="H32" s="20">
        <f>ROUNDDOWN((G32-$R$1)/7, 0)+1</f>
        <v>8</v>
      </c>
    </row>
    <row r="33" spans="1:8" x14ac:dyDescent="0.25">
      <c r="A33" s="16">
        <v>6.3</v>
      </c>
      <c r="B33" s="17" t="s">
        <v>77</v>
      </c>
      <c r="C33" s="18">
        <f>15/60</f>
        <v>0.25</v>
      </c>
      <c r="D33" s="19">
        <f>D32+($C33*7/N$1)</f>
        <v>43183.199999999983</v>
      </c>
      <c r="E33" s="20">
        <f>ROUNDDOWN((D33-$R$1)/7, 0)+1</f>
        <v>12</v>
      </c>
      <c r="F33" s="35"/>
      <c r="G33" s="19">
        <f>G32+($C33*7/P$1)</f>
        <v>43156.13333333336</v>
      </c>
      <c r="H33" s="20">
        <f>ROUNDDOWN((G33-$R$1)/7, 0)+1</f>
        <v>8</v>
      </c>
    </row>
    <row r="34" spans="1:8" x14ac:dyDescent="0.25">
      <c r="A34" s="16">
        <v>6.4</v>
      </c>
      <c r="B34" s="17" t="s">
        <v>44</v>
      </c>
      <c r="C34" s="18">
        <v>6</v>
      </c>
      <c r="D34" s="19">
        <f>D33+($C34*7/N$1)</f>
        <v>43187.39999999998</v>
      </c>
      <c r="E34" s="20">
        <f>ROUNDDOWN((D34-$R$1)/7, 0)+1</f>
        <v>13</v>
      </c>
      <c r="F34" s="35"/>
      <c r="G34" s="19">
        <f>G33+($C34*7/P$1)</f>
        <v>43158.933333333363</v>
      </c>
      <c r="H34" s="20">
        <f>ROUNDDOWN((G34-$R$1)/7, 0)+1</f>
        <v>9</v>
      </c>
    </row>
    <row r="35" spans="1:8" x14ac:dyDescent="0.25">
      <c r="A35" s="16">
        <v>7</v>
      </c>
      <c r="B35" s="17" t="s">
        <v>78</v>
      </c>
      <c r="C35" s="18">
        <v>10</v>
      </c>
      <c r="D35" s="19">
        <f>D34+($C35*7/N$1)</f>
        <v>43194.39999999998</v>
      </c>
      <c r="E35" s="20">
        <f>ROUNDDOWN((D35-$R$1)/7, 0)+1</f>
        <v>14</v>
      </c>
      <c r="F35" s="35"/>
      <c r="G35" s="19">
        <f>G34+($C35*7/P$1)</f>
        <v>43163.600000000028</v>
      </c>
      <c r="H35" s="20">
        <f>ROUNDDOWN((G35-$R$1)/7, 0)+1</f>
        <v>9</v>
      </c>
    </row>
    <row r="36" spans="1:8" x14ac:dyDescent="0.25">
      <c r="A36" s="16" t="s">
        <v>79</v>
      </c>
      <c r="B36" s="17" t="s">
        <v>45</v>
      </c>
      <c r="C36" s="18">
        <v>3</v>
      </c>
      <c r="D36" s="19">
        <f>D35+($C36*7/N$1)</f>
        <v>43196.499999999978</v>
      </c>
      <c r="E36" s="20">
        <f>ROUNDDOWN((D36-$R$1)/7, 0)+1</f>
        <v>14</v>
      </c>
      <c r="F36" s="35"/>
      <c r="G36" s="19">
        <f>G35+($C36*7/P$1)</f>
        <v>43165.000000000029</v>
      </c>
      <c r="H36" s="20">
        <f>ROUNDDOWN((G36-$R$1)/7, 0)+1</f>
        <v>10</v>
      </c>
    </row>
    <row r="37" spans="1:8" x14ac:dyDescent="0.25">
      <c r="A37" s="16" t="s">
        <v>80</v>
      </c>
      <c r="B37" s="17" t="s">
        <v>46</v>
      </c>
      <c r="C37" s="18">
        <v>3</v>
      </c>
      <c r="D37" s="19">
        <f>D36+($C37*7/N$1)</f>
        <v>43198.599999999977</v>
      </c>
      <c r="E37" s="20">
        <f>ROUNDDOWN((D37-$R$1)/7, 0)+1</f>
        <v>14</v>
      </c>
      <c r="F37" s="35"/>
      <c r="G37" s="19">
        <f>G36+($C37*7/P$1)</f>
        <v>43166.400000000031</v>
      </c>
      <c r="H37" s="20">
        <f>ROUNDDOWN((G37-$R$1)/7, 0)+1</f>
        <v>10</v>
      </c>
    </row>
    <row r="38" spans="1:8" x14ac:dyDescent="0.25">
      <c r="A38" s="16" t="s">
        <v>81</v>
      </c>
      <c r="B38" s="17" t="s">
        <v>82</v>
      </c>
      <c r="C38" s="18">
        <v>3</v>
      </c>
      <c r="D38" s="19">
        <f>D37+($C38*7/N$1)</f>
        <v>43200.699999999975</v>
      </c>
      <c r="E38" s="20">
        <f>ROUNDDOWN((D38-$R$1)/7, 0)+1</f>
        <v>15</v>
      </c>
      <c r="F38" s="35"/>
      <c r="G38" s="19">
        <f>G37+($C38*7/P$1)</f>
        <v>43167.800000000032</v>
      </c>
      <c r="H38" s="20">
        <f>ROUNDDOWN((G38-$R$1)/7, 0)+1</f>
        <v>10</v>
      </c>
    </row>
    <row r="39" spans="1:8" x14ac:dyDescent="0.25">
      <c r="A39" s="16" t="s">
        <v>83</v>
      </c>
      <c r="B39" s="17" t="s">
        <v>47</v>
      </c>
      <c r="C39" s="18">
        <v>6</v>
      </c>
      <c r="D39" s="19">
        <f>D38+($C39*7/N$1)</f>
        <v>43204.899999999972</v>
      </c>
      <c r="E39" s="20">
        <f>ROUNDDOWN((D39-$R$1)/7, 0)+1</f>
        <v>15</v>
      </c>
      <c r="F39" s="35"/>
      <c r="G39" s="19">
        <f>G38+($C39*7/P$1)</f>
        <v>43170.600000000035</v>
      </c>
      <c r="H39" s="20">
        <f>ROUNDDOWN((G39-$R$1)/7, 0)+1</f>
        <v>10</v>
      </c>
    </row>
    <row r="40" spans="1:8" x14ac:dyDescent="0.25">
      <c r="A40" s="16" t="s">
        <v>84</v>
      </c>
      <c r="B40" s="17" t="s">
        <v>85</v>
      </c>
      <c r="C40" s="18">
        <v>3</v>
      </c>
      <c r="D40" s="19">
        <f>D39+($C40*7/N$1)</f>
        <v>43206.999999999971</v>
      </c>
      <c r="E40" s="20">
        <f>ROUNDDOWN((D40-$R$1)/7, 0)+1</f>
        <v>15</v>
      </c>
      <c r="F40" s="35"/>
      <c r="G40" s="19">
        <f>G39+($C40*7/P$1)</f>
        <v>43172.000000000036</v>
      </c>
      <c r="H40" s="20">
        <f>ROUNDDOWN((G40-$R$1)/7, 0)+1</f>
        <v>11</v>
      </c>
    </row>
    <row r="41" spans="1:8" x14ac:dyDescent="0.25">
      <c r="A41" s="16" t="s">
        <v>86</v>
      </c>
      <c r="B41" s="17" t="s">
        <v>87</v>
      </c>
      <c r="C41" s="18">
        <v>2</v>
      </c>
      <c r="D41" s="19">
        <f>D40+($C41*7/N$1)</f>
        <v>43208.399999999972</v>
      </c>
      <c r="E41" s="20">
        <f>ROUNDDOWN((D41-$R$1)/7, 0)+1</f>
        <v>16</v>
      </c>
      <c r="F41" s="35"/>
      <c r="G41" s="19">
        <f>G40+($C41*7/P$1)</f>
        <v>43172.933333333371</v>
      </c>
      <c r="H41" s="20">
        <f>ROUNDDOWN((G41-$R$1)/7, 0)+1</f>
        <v>11</v>
      </c>
    </row>
    <row r="42" spans="1:8" x14ac:dyDescent="0.25">
      <c r="A42" s="16" t="s">
        <v>88</v>
      </c>
      <c r="B42" s="17" t="s">
        <v>48</v>
      </c>
      <c r="C42" s="18">
        <v>3</v>
      </c>
      <c r="D42" s="19">
        <f>D41+($C42*7/N$1)</f>
        <v>43210.499999999971</v>
      </c>
      <c r="E42" s="20">
        <f>ROUNDDOWN((D42-$R$1)/7, 0)+1</f>
        <v>16</v>
      </c>
      <c r="F42" s="35"/>
      <c r="G42" s="19">
        <f>G41+($C42*7/P$1)</f>
        <v>43174.333333333372</v>
      </c>
      <c r="H42" s="20">
        <f>ROUNDDOWN((G42-$R$1)/7, 0)+1</f>
        <v>11</v>
      </c>
    </row>
    <row r="43" spans="1:8" x14ac:dyDescent="0.25">
      <c r="A43" s="16" t="s">
        <v>89</v>
      </c>
      <c r="B43" s="17" t="s">
        <v>49</v>
      </c>
      <c r="C43" s="18">
        <v>3</v>
      </c>
      <c r="D43" s="19">
        <f>D42+($C43*7/N$1)</f>
        <v>43212.599999999969</v>
      </c>
      <c r="E43" s="20">
        <f>ROUNDDOWN((D43-$R$1)/7, 0)+1</f>
        <v>16</v>
      </c>
      <c r="F43" s="35"/>
      <c r="G43" s="19">
        <f>G42+($C43*7/P$1)</f>
        <v>43175.733333333374</v>
      </c>
      <c r="H43" s="20">
        <f>ROUNDDOWN((G43-$R$1)/7, 0)+1</f>
        <v>11</v>
      </c>
    </row>
    <row r="44" spans="1:8" x14ac:dyDescent="0.25">
      <c r="A44" s="16" t="s">
        <v>90</v>
      </c>
      <c r="B44" s="17" t="s">
        <v>50</v>
      </c>
      <c r="C44" s="18">
        <v>3</v>
      </c>
      <c r="D44" s="19">
        <f>D43+($C44*7/N$1)</f>
        <v>43214.699999999968</v>
      </c>
      <c r="E44" s="20">
        <f>ROUNDDOWN((D44-$R$1)/7, 0)+1</f>
        <v>17</v>
      </c>
      <c r="F44" s="35"/>
      <c r="G44" s="19">
        <f>G43+($C44*7/P$1)</f>
        <v>43177.133333333375</v>
      </c>
      <c r="H44" s="20">
        <f>ROUNDDOWN((G44-$R$1)/7, 0)+1</f>
        <v>11</v>
      </c>
    </row>
    <row r="45" spans="1:8" x14ac:dyDescent="0.25">
      <c r="A45" s="16" t="s">
        <v>91</v>
      </c>
      <c r="B45" s="17" t="s">
        <v>92</v>
      </c>
      <c r="C45" s="18">
        <v>2</v>
      </c>
      <c r="D45" s="19">
        <f>D44+($C45*7/N$1)</f>
        <v>43216.099999999969</v>
      </c>
      <c r="E45" s="20">
        <f>ROUNDDOWN((D45-$R$1)/7, 0)+1</f>
        <v>17</v>
      </c>
      <c r="F45" s="35"/>
      <c r="G45" s="19">
        <f>G44+($C45*7/P$1)</f>
        <v>43178.066666666709</v>
      </c>
      <c r="H45" s="20">
        <f>ROUNDDOWN((G45-$R$1)/7, 0)+1</f>
        <v>11</v>
      </c>
    </row>
    <row r="46" spans="1:8" x14ac:dyDescent="0.25">
      <c r="A46" s="16">
        <v>8.4</v>
      </c>
      <c r="B46" s="17" t="s">
        <v>51</v>
      </c>
      <c r="C46" s="18">
        <v>3</v>
      </c>
      <c r="D46" s="19">
        <f>D45+($C46*7/N$1)</f>
        <v>43218.199999999968</v>
      </c>
      <c r="E46" s="20">
        <f>ROUNDDOWN((D46-$R$1)/7, 0)+1</f>
        <v>17</v>
      </c>
      <c r="F46" s="35"/>
      <c r="G46" s="19">
        <f>G45+($C46*7/P$1)</f>
        <v>43179.466666666711</v>
      </c>
      <c r="H46" s="20">
        <f>ROUNDDOWN((G46-$R$1)/7, 0)+1</f>
        <v>12</v>
      </c>
    </row>
    <row r="47" spans="1:8" x14ac:dyDescent="0.25">
      <c r="A47" s="16" t="s">
        <v>93</v>
      </c>
      <c r="B47" s="17" t="s">
        <v>52</v>
      </c>
      <c r="C47" s="18">
        <v>3</v>
      </c>
      <c r="D47" s="19">
        <f>D46+($C47*7/N$1)</f>
        <v>43220.299999999967</v>
      </c>
      <c r="E47" s="20">
        <f>ROUNDDOWN((D47-$R$1)/7, 0)+1</f>
        <v>17</v>
      </c>
      <c r="F47" s="35"/>
      <c r="G47" s="19">
        <f>G46+($C47*7/P$1)</f>
        <v>43180.866666666712</v>
      </c>
      <c r="H47" s="20">
        <f>ROUNDDOWN((G47-$R$1)/7, 0)+1</f>
        <v>12</v>
      </c>
    </row>
    <row r="48" spans="1:8" x14ac:dyDescent="0.25">
      <c r="A48" s="16" t="s">
        <v>94</v>
      </c>
      <c r="B48" s="17" t="s">
        <v>53</v>
      </c>
      <c r="C48" s="18">
        <v>6</v>
      </c>
      <c r="D48" s="19">
        <f>D47+($C48*7/N$1)</f>
        <v>43224.499999999964</v>
      </c>
      <c r="E48" s="20">
        <f>ROUNDDOWN((D48-$R$1)/7, 0)+1</f>
        <v>18</v>
      </c>
      <c r="F48" s="35"/>
      <c r="G48" s="19">
        <f>G47+($C48*7/P$1)</f>
        <v>43183.666666666715</v>
      </c>
      <c r="H48" s="20">
        <f>ROUNDDOWN((G48-$R$1)/7, 0)+1</f>
        <v>12</v>
      </c>
    </row>
    <row r="49" spans="1:8" x14ac:dyDescent="0.25">
      <c r="A49" s="16" t="s">
        <v>95</v>
      </c>
      <c r="B49" s="17" t="s">
        <v>54</v>
      </c>
      <c r="C49" s="18">
        <v>2</v>
      </c>
      <c r="D49" s="19">
        <f>D48+($C49*7/N$1)</f>
        <v>43225.899999999965</v>
      </c>
      <c r="E49" s="20">
        <f>ROUNDDOWN((D49-$R$1)/7, 0)+1</f>
        <v>18</v>
      </c>
      <c r="F49" s="35"/>
      <c r="G49" s="19">
        <f>G48+($C49*7/P$1)</f>
        <v>43184.600000000049</v>
      </c>
      <c r="H49" s="20">
        <f>ROUNDDOWN((G49-$R$1)/7, 0)+1</f>
        <v>12</v>
      </c>
    </row>
    <row r="50" spans="1:8" x14ac:dyDescent="0.25">
      <c r="A50" s="16">
        <v>9.1</v>
      </c>
      <c r="B50" s="17" t="s">
        <v>96</v>
      </c>
      <c r="C50" s="18">
        <f>30/5</f>
        <v>6</v>
      </c>
      <c r="D50" s="19">
        <f>D49+($C50*7/N$1)</f>
        <v>43230.099999999962</v>
      </c>
      <c r="E50" s="20">
        <f>ROUNDDOWN((D50-$R$1)/7, 0)+1</f>
        <v>19</v>
      </c>
      <c r="F50" s="35"/>
      <c r="G50" s="19">
        <f>G49+($C50*7/P$1)</f>
        <v>43187.400000000052</v>
      </c>
      <c r="H50" s="20">
        <f>ROUNDDOWN((G50-$R$1)/7, 0)+1</f>
        <v>13</v>
      </c>
    </row>
    <row r="51" spans="1:8" x14ac:dyDescent="0.25">
      <c r="A51" s="16">
        <v>9.1999999999999993</v>
      </c>
      <c r="B51" s="17" t="s">
        <v>97</v>
      </c>
      <c r="C51" s="18">
        <f>30/5</f>
        <v>6</v>
      </c>
      <c r="D51" s="19">
        <f>D50+($C51*7/N$1)</f>
        <v>43234.299999999959</v>
      </c>
      <c r="E51" s="20">
        <f>ROUNDDOWN((D51-$R$1)/7, 0)+1</f>
        <v>19</v>
      </c>
      <c r="F51" s="35"/>
      <c r="G51" s="19">
        <f>G50+($C51*7/P$1)</f>
        <v>43190.200000000055</v>
      </c>
      <c r="H51" s="20">
        <f>ROUNDDOWN((G51-$R$1)/7, 0)+1</f>
        <v>13</v>
      </c>
    </row>
    <row r="52" spans="1:8" x14ac:dyDescent="0.25">
      <c r="A52" s="16">
        <v>9.3000000000000007</v>
      </c>
      <c r="B52" s="17" t="s">
        <v>98</v>
      </c>
      <c r="C52" s="18">
        <f>30/5</f>
        <v>6</v>
      </c>
      <c r="D52" s="19">
        <f>D51+($C52*7/N$1)</f>
        <v>43238.499999999956</v>
      </c>
      <c r="E52" s="20">
        <f>ROUNDDOWN((D52-$R$1)/7, 0)+1</f>
        <v>20</v>
      </c>
      <c r="F52" s="35"/>
      <c r="G52" s="19">
        <f>G51+($C52*7/P$1)</f>
        <v>43193.000000000058</v>
      </c>
      <c r="H52" s="20">
        <f>ROUNDDOWN((G52-$R$1)/7, 0)+1</f>
        <v>14</v>
      </c>
    </row>
    <row r="53" spans="1:8" x14ac:dyDescent="0.25">
      <c r="A53" s="16">
        <v>9.4</v>
      </c>
      <c r="B53" s="17" t="s">
        <v>99</v>
      </c>
      <c r="C53" s="18">
        <f>30/5</f>
        <v>6</v>
      </c>
      <c r="D53" s="19">
        <f>D52+($C53*7/N$1)</f>
        <v>43242.699999999953</v>
      </c>
      <c r="E53" s="20">
        <f>ROUNDDOWN((D53-$R$1)/7, 0)+1</f>
        <v>21</v>
      </c>
      <c r="F53" s="35"/>
      <c r="G53" s="19">
        <f>G52+($C53*7/P$1)</f>
        <v>43195.800000000061</v>
      </c>
      <c r="H53" s="20">
        <f>ROUNDDOWN((G53-$R$1)/7, 0)+1</f>
        <v>14</v>
      </c>
    </row>
    <row r="54" spans="1:8" x14ac:dyDescent="0.25">
      <c r="A54" s="16">
        <v>9.5</v>
      </c>
      <c r="B54" s="17" t="s">
        <v>100</v>
      </c>
      <c r="C54" s="18">
        <f>30/5</f>
        <v>6</v>
      </c>
      <c r="D54" s="19">
        <f>D53+($C54*7/N$1)</f>
        <v>43246.899999999951</v>
      </c>
      <c r="E54" s="20">
        <f>ROUNDDOWN((D54-$R$1)/7, 0)+1</f>
        <v>21</v>
      </c>
      <c r="F54" s="35"/>
      <c r="G54" s="19">
        <f>G53+($C54*7/P$1)</f>
        <v>43198.600000000064</v>
      </c>
      <c r="H54" s="20">
        <f>ROUNDDOWN((G54-$R$1)/7, 0)+1</f>
        <v>14</v>
      </c>
    </row>
    <row r="56" spans="1:8" ht="15.75" thickBot="1" x14ac:dyDescent="0.3">
      <c r="C56" s="39">
        <f>SUM(C1:C55)</f>
        <v>207.08333333333331</v>
      </c>
    </row>
    <row r="57" spans="1:8" ht="15.75" thickTop="1" x14ac:dyDescent="0.25"/>
  </sheetData>
  <pageMargins left="0.7" right="0.7" top="0.75" bottom="0.75" header="0.3" footer="0.3"/>
  <pageSetup orientation="portrait" horizontalDpi="4294967293" verticalDpi="0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O1:P4"/>
  <sheetViews>
    <sheetView workbookViewId="0">
      <selection activeCell="O3" sqref="O3"/>
    </sheetView>
  </sheetViews>
  <sheetFormatPr defaultRowHeight="15" x14ac:dyDescent="0.25"/>
  <sheetData>
    <row r="1" spans="15:16" x14ac:dyDescent="0.25">
      <c r="O1" s="12" t="s">
        <v>55</v>
      </c>
    </row>
    <row r="2" spans="15:16" x14ac:dyDescent="0.25">
      <c r="O2" s="13" t="s">
        <v>57</v>
      </c>
    </row>
    <row r="3" spans="15:16" x14ac:dyDescent="0.25">
      <c r="O3" s="12" t="s">
        <v>56</v>
      </c>
    </row>
    <row r="4" spans="15:16" x14ac:dyDescent="0.25">
      <c r="O4" s="4">
        <v>43132</v>
      </c>
      <c r="P4" s="11">
        <v>3.6111111111111115E-2</v>
      </c>
    </row>
  </sheetData>
  <hyperlinks>
    <hyperlink ref="O2" r:id="rId1" location="/study-plan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Improved Dynamic Study Plan</vt:lpstr>
      <vt:lpstr>Dynamic Springboard Study Plan</vt:lpstr>
      <vt:lpstr>Springboard Study Plan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Brian Leip</dc:creator>
  <cp:lastModifiedBy>Brian Leip</cp:lastModifiedBy>
  <dcterms:created xsi:type="dcterms:W3CDTF">2018-02-01T07:57:20Z</dcterms:created>
  <dcterms:modified xsi:type="dcterms:W3CDTF">2018-02-01T09:51:33Z</dcterms:modified>
</cp:coreProperties>
</file>